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3440" firstSheet="2" activeTab="3"/>
  </bookViews>
  <sheets>
    <sheet name="Rekapitulace stavby" sheetId="1" r:id="rId1"/>
    <sheet name="01 - PZS v km 35,755 - 01..." sheetId="2" r:id="rId2"/>
    <sheet name="02 - PZS v km 36,647 - 02..." sheetId="3" r:id="rId3"/>
    <sheet name="03 - Zemní práce a k - 03..." sheetId="4" r:id="rId4"/>
  </sheets>
  <definedNames>
    <definedName name="_xlnm.Print_Titles" localSheetId="1">'01 - PZS v km 35,755 - 01...'!$110:$110</definedName>
    <definedName name="_xlnm.Print_Titles" localSheetId="2">'02 - PZS v km 36,647 - 02...'!$110:$110</definedName>
    <definedName name="_xlnm.Print_Titles" localSheetId="3">'03 - Zemní práce a k - 03...'!$113:$113</definedName>
    <definedName name="_xlnm.Print_Titles" localSheetId="0">'Rekapitulace stavby'!$85:$85</definedName>
    <definedName name="_xlnm.Print_Area" localSheetId="1">'01 - PZS v km 35,755 - 01...'!$C$4:$Q$70,'01 - PZS v km 35,755 - 01...'!$C$76:$Q$94,'01 - PZS v km 35,755 - 01...'!$C$100:$Q$175</definedName>
    <definedName name="_xlnm.Print_Area" localSheetId="2">'02 - PZS v km 36,647 - 02...'!$C$4:$Q$70,'02 - PZS v km 36,647 - 02...'!$C$76:$Q$94,'02 - PZS v km 36,647 - 02...'!$C$100:$Q$175</definedName>
    <definedName name="_xlnm.Print_Area" localSheetId="3">'03 - Zemní práce a k - 03...'!$C$4:$Q$70,'03 - Zemní práce a k - 03...'!$C$76:$Q$97,'03 - Zemní práce a k - 03...'!$C$103:$Q$150</definedName>
    <definedName name="_xlnm.Print_Area" localSheetId="0">'Rekapitulace stavby'!$C$4:$AP$70,'Rekapitulace stavby'!$C$76:$AP$94</definedName>
  </definedNames>
  <calcPr calcId="145621"/>
</workbook>
</file>

<file path=xl/calcChain.xml><?xml version="1.0" encoding="utf-8"?>
<calcChain xmlns="http://schemas.openxmlformats.org/spreadsheetml/2006/main">
  <c r="AY90" i="1" l="1"/>
  <c r="AX90" i="1"/>
  <c r="BI150" i="4"/>
  <c r="BH150" i="4"/>
  <c r="BG150" i="4"/>
  <c r="BF150" i="4"/>
  <c r="AA150" i="4"/>
  <c r="Y150" i="4"/>
  <c r="W150" i="4"/>
  <c r="BK150" i="4"/>
  <c r="N150" i="4"/>
  <c r="BE150" i="4" s="1"/>
  <c r="BI149" i="4"/>
  <c r="BH149" i="4"/>
  <c r="BG149" i="4"/>
  <c r="BF149" i="4"/>
  <c r="AA149" i="4"/>
  <c r="Y149" i="4"/>
  <c r="W149" i="4"/>
  <c r="BK149" i="4"/>
  <c r="N149" i="4"/>
  <c r="BE149" i="4"/>
  <c r="BI148" i="4"/>
  <c r="BH148" i="4"/>
  <c r="BG148" i="4"/>
  <c r="BF148" i="4"/>
  <c r="AA148" i="4"/>
  <c r="Y148" i="4"/>
  <c r="W148" i="4"/>
  <c r="BK148" i="4"/>
  <c r="N148" i="4"/>
  <c r="BE148" i="4"/>
  <c r="BI147" i="4"/>
  <c r="BH147" i="4"/>
  <c r="BG147" i="4"/>
  <c r="BF147" i="4"/>
  <c r="AA147" i="4"/>
  <c r="Y147" i="4"/>
  <c r="W147" i="4"/>
  <c r="BK147" i="4"/>
  <c r="N147" i="4"/>
  <c r="BE147" i="4"/>
  <c r="BI146" i="4"/>
  <c r="BH146" i="4"/>
  <c r="BG146" i="4"/>
  <c r="BF146" i="4"/>
  <c r="AA146" i="4"/>
  <c r="Y146" i="4"/>
  <c r="W146" i="4"/>
  <c r="BK146" i="4"/>
  <c r="N146" i="4"/>
  <c r="BE146" i="4"/>
  <c r="BI145" i="4"/>
  <c r="BH145" i="4"/>
  <c r="BG145" i="4"/>
  <c r="BF145" i="4"/>
  <c r="AA145" i="4"/>
  <c r="Y145" i="4"/>
  <c r="W145" i="4"/>
  <c r="BK145" i="4"/>
  <c r="N145" i="4"/>
  <c r="BE145" i="4"/>
  <c r="BI144" i="4"/>
  <c r="BH144" i="4"/>
  <c r="BG144" i="4"/>
  <c r="BF144" i="4"/>
  <c r="AA144" i="4"/>
  <c r="Y144" i="4"/>
  <c r="W144" i="4"/>
  <c r="BK144" i="4"/>
  <c r="N144" i="4"/>
  <c r="BE144" i="4"/>
  <c r="BI143" i="4"/>
  <c r="BH143" i="4"/>
  <c r="BG143" i="4"/>
  <c r="BF143" i="4"/>
  <c r="AA143" i="4"/>
  <c r="Y143" i="4"/>
  <c r="W143" i="4"/>
  <c r="BK143" i="4"/>
  <c r="N143" i="4"/>
  <c r="BE143" i="4"/>
  <c r="BI142" i="4"/>
  <c r="BH142" i="4"/>
  <c r="BG142" i="4"/>
  <c r="BF142" i="4"/>
  <c r="AA142" i="4"/>
  <c r="AA141" i="4"/>
  <c r="Y142" i="4"/>
  <c r="Y141" i="4"/>
  <c r="W142" i="4"/>
  <c r="W141" i="4"/>
  <c r="BK142" i="4"/>
  <c r="BK141" i="4"/>
  <c r="N141" i="4" s="1"/>
  <c r="N93" i="4" s="1"/>
  <c r="N142" i="4"/>
  <c r="BE142" i="4" s="1"/>
  <c r="BI140" i="4"/>
  <c r="BH140" i="4"/>
  <c r="BG140" i="4"/>
  <c r="BF140" i="4"/>
  <c r="AA140" i="4"/>
  <c r="Y140" i="4"/>
  <c r="W140" i="4"/>
  <c r="BK140" i="4"/>
  <c r="N140" i="4"/>
  <c r="BE140" i="4"/>
  <c r="BI139" i="4"/>
  <c r="BH139" i="4"/>
  <c r="BG139" i="4"/>
  <c r="BF139" i="4"/>
  <c r="AA139" i="4"/>
  <c r="Y139" i="4"/>
  <c r="W139" i="4"/>
  <c r="BK139" i="4"/>
  <c r="N139" i="4"/>
  <c r="BE139" i="4"/>
  <c r="BI138" i="4"/>
  <c r="BH138" i="4"/>
  <c r="BG138" i="4"/>
  <c r="BF138" i="4"/>
  <c r="AA138" i="4"/>
  <c r="Y138" i="4"/>
  <c r="W138" i="4"/>
  <c r="BK138" i="4"/>
  <c r="N138" i="4"/>
  <c r="BE138" i="4"/>
  <c r="BI137" i="4"/>
  <c r="BH137" i="4"/>
  <c r="BG137" i="4"/>
  <c r="BF137" i="4"/>
  <c r="AA137" i="4"/>
  <c r="AA136" i="4"/>
  <c r="Y137" i="4"/>
  <c r="Y136" i="4"/>
  <c r="W137" i="4"/>
  <c r="W136" i="4"/>
  <c r="BK137" i="4"/>
  <c r="BK136" i="4"/>
  <c r="N136" i="4" s="1"/>
  <c r="N92" i="4" s="1"/>
  <c r="N137" i="4"/>
  <c r="BE137" i="4"/>
  <c r="BI135" i="4"/>
  <c r="BH135" i="4"/>
  <c r="BG135" i="4"/>
  <c r="BF135" i="4"/>
  <c r="AA135" i="4"/>
  <c r="Y135" i="4"/>
  <c r="W135" i="4"/>
  <c r="BK135" i="4"/>
  <c r="N135" i="4"/>
  <c r="BE135" i="4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Y133" i="4"/>
  <c r="W133" i="4"/>
  <c r="BK133" i="4"/>
  <c r="N133" i="4"/>
  <c r="BE133" i="4"/>
  <c r="BI132" i="4"/>
  <c r="BH132" i="4"/>
  <c r="BG132" i="4"/>
  <c r="BF132" i="4"/>
  <c r="AA132" i="4"/>
  <c r="Y132" i="4"/>
  <c r="W132" i="4"/>
  <c r="BK132" i="4"/>
  <c r="N132" i="4"/>
  <c r="BE132" i="4" s="1"/>
  <c r="BI131" i="4"/>
  <c r="BH131" i="4"/>
  <c r="BG131" i="4"/>
  <c r="BF131" i="4"/>
  <c r="AA131" i="4"/>
  <c r="Y131" i="4"/>
  <c r="W131" i="4"/>
  <c r="BK131" i="4"/>
  <c r="N131" i="4"/>
  <c r="BE131" i="4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Y128" i="4"/>
  <c r="W128" i="4"/>
  <c r="BK128" i="4"/>
  <c r="N128" i="4"/>
  <c r="BE128" i="4"/>
  <c r="BI127" i="4"/>
  <c r="BH127" i="4"/>
  <c r="BG127" i="4"/>
  <c r="BF127" i="4"/>
  <c r="AA127" i="4"/>
  <c r="Y127" i="4"/>
  <c r="W127" i="4"/>
  <c r="BK127" i="4"/>
  <c r="N127" i="4"/>
  <c r="BE127" i="4"/>
  <c r="BI126" i="4"/>
  <c r="BH126" i="4"/>
  <c r="BG126" i="4"/>
  <c r="BF126" i="4"/>
  <c r="AA126" i="4"/>
  <c r="Y126" i="4"/>
  <c r="W126" i="4"/>
  <c r="BK126" i="4"/>
  <c r="N126" i="4"/>
  <c r="BE126" i="4"/>
  <c r="BI125" i="4"/>
  <c r="BH125" i="4"/>
  <c r="BG125" i="4"/>
  <c r="BF125" i="4"/>
  <c r="AA125" i="4"/>
  <c r="Y125" i="4"/>
  <c r="W125" i="4"/>
  <c r="BK125" i="4"/>
  <c r="N125" i="4"/>
  <c r="BE125" i="4"/>
  <c r="BI124" i="4"/>
  <c r="BH124" i="4"/>
  <c r="BG124" i="4"/>
  <c r="BF124" i="4"/>
  <c r="AA124" i="4"/>
  <c r="AA123" i="4"/>
  <c r="Y124" i="4"/>
  <c r="Y123" i="4"/>
  <c r="W124" i="4"/>
  <c r="W123" i="4"/>
  <c r="BK124" i="4"/>
  <c r="BK123" i="4"/>
  <c r="N123" i="4" s="1"/>
  <c r="N91" i="4" s="1"/>
  <c r="N124" i="4"/>
  <c r="BE124" i="4" s="1"/>
  <c r="BI122" i="4"/>
  <c r="BH122" i="4"/>
  <c r="BG122" i="4"/>
  <c r="BF122" i="4"/>
  <c r="AA122" i="4"/>
  <c r="Y122" i="4"/>
  <c r="W122" i="4"/>
  <c r="BK122" i="4"/>
  <c r="N122" i="4"/>
  <c r="BE122" i="4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Y120" i="4"/>
  <c r="W120" i="4"/>
  <c r="BK120" i="4"/>
  <c r="N120" i="4"/>
  <c r="BE120" i="4"/>
  <c r="BI119" i="4"/>
  <c r="BH119" i="4"/>
  <c r="BG119" i="4"/>
  <c r="BF119" i="4"/>
  <c r="AA119" i="4"/>
  <c r="Y119" i="4"/>
  <c r="W119" i="4"/>
  <c r="BK119" i="4"/>
  <c r="N119" i="4"/>
  <c r="BE119" i="4"/>
  <c r="BI118" i="4"/>
  <c r="BH118" i="4"/>
  <c r="BG118" i="4"/>
  <c r="BF118" i="4"/>
  <c r="AA118" i="4"/>
  <c r="Y118" i="4"/>
  <c r="W118" i="4"/>
  <c r="BK118" i="4"/>
  <c r="N118" i="4"/>
  <c r="BE118" i="4"/>
  <c r="BI117" i="4"/>
  <c r="H36" i="4"/>
  <c r="BD90" i="1" s="1"/>
  <c r="BH117" i="4"/>
  <c r="H35" i="4"/>
  <c r="BC90" i="1"/>
  <c r="BG117" i="4"/>
  <c r="H34" i="4"/>
  <c r="BB90" i="1"/>
  <c r="BF117" i="4"/>
  <c r="M33" i="4" s="1"/>
  <c r="AW90" i="1" s="1"/>
  <c r="H33" i="4"/>
  <c r="BA90" i="1" s="1"/>
  <c r="AA117" i="4"/>
  <c r="AA116" i="4"/>
  <c r="AA115" i="4"/>
  <c r="AA114" i="4" s="1"/>
  <c r="Y117" i="4"/>
  <c r="Y116" i="4"/>
  <c r="Y115" i="4"/>
  <c r="Y114" i="4" s="1"/>
  <c r="W117" i="4"/>
  <c r="W116" i="4"/>
  <c r="W115" i="4"/>
  <c r="W114" i="4" s="1"/>
  <c r="AU90" i="1" s="1"/>
  <c r="BK117" i="4"/>
  <c r="BK116" i="4"/>
  <c r="N116" i="4" s="1"/>
  <c r="N90" i="4" s="1"/>
  <c r="N117" i="4"/>
  <c r="BE117" i="4"/>
  <c r="M32" i="4" s="1"/>
  <c r="AV90" i="1" s="1"/>
  <c r="AT90" i="1" s="1"/>
  <c r="F108" i="4"/>
  <c r="F106" i="4"/>
  <c r="M28" i="4"/>
  <c r="AS90" i="1"/>
  <c r="F81" i="4"/>
  <c r="F79" i="4"/>
  <c r="O21" i="4"/>
  <c r="E21" i="4"/>
  <c r="M111" i="4" s="1"/>
  <c r="O20" i="4"/>
  <c r="O18" i="4"/>
  <c r="E18" i="4"/>
  <c r="M110" i="4" s="1"/>
  <c r="M83" i="4"/>
  <c r="O17" i="4"/>
  <c r="O15" i="4"/>
  <c r="E15" i="4"/>
  <c r="F111" i="4"/>
  <c r="F84" i="4"/>
  <c r="O14" i="4"/>
  <c r="O12" i="4"/>
  <c r="E12" i="4"/>
  <c r="F83" i="4" s="1"/>
  <c r="O11" i="4"/>
  <c r="O9" i="4"/>
  <c r="M81" i="4" s="1"/>
  <c r="F6" i="4"/>
  <c r="F105" i="4" s="1"/>
  <c r="AY89" i="1"/>
  <c r="AX89" i="1"/>
  <c r="BI175" i="3"/>
  <c r="BH175" i="3"/>
  <c r="BG175" i="3"/>
  <c r="BF175" i="3"/>
  <c r="AA175" i="3"/>
  <c r="Y175" i="3"/>
  <c r="W175" i="3"/>
  <c r="BK175" i="3"/>
  <c r="N175" i="3"/>
  <c r="BE175" i="3"/>
  <c r="BI174" i="3"/>
  <c r="BH174" i="3"/>
  <c r="BG174" i="3"/>
  <c r="BF174" i="3"/>
  <c r="AA174" i="3"/>
  <c r="AA173" i="3"/>
  <c r="Y174" i="3"/>
  <c r="Y173" i="3"/>
  <c r="W174" i="3"/>
  <c r="W173" i="3"/>
  <c r="BK174" i="3"/>
  <c r="BK173" i="3"/>
  <c r="N173" i="3" s="1"/>
  <c r="N90" i="3" s="1"/>
  <c r="N174" i="3"/>
  <c r="BE174" i="3"/>
  <c r="BI172" i="3"/>
  <c r="BH172" i="3"/>
  <c r="BG172" i="3"/>
  <c r="BF172" i="3"/>
  <c r="AA172" i="3"/>
  <c r="Y172" i="3"/>
  <c r="W172" i="3"/>
  <c r="BK172" i="3"/>
  <c r="N172" i="3"/>
  <c r="BE172" i="3"/>
  <c r="BI171" i="3"/>
  <c r="BH171" i="3"/>
  <c r="BG171" i="3"/>
  <c r="BF171" i="3"/>
  <c r="AA171" i="3"/>
  <c r="Y171" i="3"/>
  <c r="W171" i="3"/>
  <c r="BK171" i="3"/>
  <c r="N171" i="3"/>
  <c r="BE171" i="3"/>
  <c r="BI170" i="3"/>
  <c r="BH170" i="3"/>
  <c r="BG170" i="3"/>
  <c r="BF170" i="3"/>
  <c r="AA170" i="3"/>
  <c r="Y170" i="3"/>
  <c r="W170" i="3"/>
  <c r="BK170" i="3"/>
  <c r="N170" i="3"/>
  <c r="BE170" i="3"/>
  <c r="BI169" i="3"/>
  <c r="BH169" i="3"/>
  <c r="BG169" i="3"/>
  <c r="BF169" i="3"/>
  <c r="AA169" i="3"/>
  <c r="Y169" i="3"/>
  <c r="W169" i="3"/>
  <c r="BK169" i="3"/>
  <c r="N169" i="3"/>
  <c r="BE169" i="3"/>
  <c r="BI168" i="3"/>
  <c r="BH168" i="3"/>
  <c r="BG168" i="3"/>
  <c r="BF168" i="3"/>
  <c r="AA168" i="3"/>
  <c r="Y168" i="3"/>
  <c r="W168" i="3"/>
  <c r="BK168" i="3"/>
  <c r="N168" i="3"/>
  <c r="BE168" i="3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AA166" i="3"/>
  <c r="Y166" i="3"/>
  <c r="W166" i="3"/>
  <c r="BK166" i="3"/>
  <c r="N166" i="3"/>
  <c r="BE166" i="3"/>
  <c r="BI165" i="3"/>
  <c r="BH165" i="3"/>
  <c r="BG165" i="3"/>
  <c r="BF165" i="3"/>
  <c r="AA165" i="3"/>
  <c r="Y165" i="3"/>
  <c r="W165" i="3"/>
  <c r="BK165" i="3"/>
  <c r="N165" i="3"/>
  <c r="BE165" i="3" s="1"/>
  <c r="BI164" i="3"/>
  <c r="BH164" i="3"/>
  <c r="BG164" i="3"/>
  <c r="BF164" i="3"/>
  <c r="AA164" i="3"/>
  <c r="Y164" i="3"/>
  <c r="W164" i="3"/>
  <c r="BK164" i="3"/>
  <c r="N164" i="3"/>
  <c r="BE164" i="3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/>
  <c r="BI161" i="3"/>
  <c r="BH161" i="3"/>
  <c r="BG161" i="3"/>
  <c r="BF161" i="3"/>
  <c r="AA161" i="3"/>
  <c r="Y161" i="3"/>
  <c r="W161" i="3"/>
  <c r="BK161" i="3"/>
  <c r="N161" i="3"/>
  <c r="BE161" i="3"/>
  <c r="BI160" i="3"/>
  <c r="BH160" i="3"/>
  <c r="BG160" i="3"/>
  <c r="BF160" i="3"/>
  <c r="AA160" i="3"/>
  <c r="Y160" i="3"/>
  <c r="W160" i="3"/>
  <c r="BK160" i="3"/>
  <c r="N160" i="3"/>
  <c r="BE160" i="3"/>
  <c r="BI159" i="3"/>
  <c r="BH159" i="3"/>
  <c r="BG159" i="3"/>
  <c r="BF159" i="3"/>
  <c r="AA159" i="3"/>
  <c r="Y159" i="3"/>
  <c r="W159" i="3"/>
  <c r="BK159" i="3"/>
  <c r="N159" i="3"/>
  <c r="BE159" i="3"/>
  <c r="BI158" i="3"/>
  <c r="BH158" i="3"/>
  <c r="BG158" i="3"/>
  <c r="BF158" i="3"/>
  <c r="AA158" i="3"/>
  <c r="Y158" i="3"/>
  <c r="W158" i="3"/>
  <c r="BK158" i="3"/>
  <c r="N158" i="3"/>
  <c r="BE158" i="3"/>
  <c r="BI157" i="3"/>
  <c r="BH157" i="3"/>
  <c r="BG157" i="3"/>
  <c r="BF157" i="3"/>
  <c r="AA157" i="3"/>
  <c r="Y157" i="3"/>
  <c r="W157" i="3"/>
  <c r="BK157" i="3"/>
  <c r="N157" i="3"/>
  <c r="BE157" i="3"/>
  <c r="BI156" i="3"/>
  <c r="BH156" i="3"/>
  <c r="BG156" i="3"/>
  <c r="BF156" i="3"/>
  <c r="AA156" i="3"/>
  <c r="Y156" i="3"/>
  <c r="W156" i="3"/>
  <c r="BK156" i="3"/>
  <c r="N156" i="3"/>
  <c r="BE156" i="3"/>
  <c r="BI155" i="3"/>
  <c r="BH155" i="3"/>
  <c r="BG155" i="3"/>
  <c r="BF155" i="3"/>
  <c r="AA155" i="3"/>
  <c r="Y155" i="3"/>
  <c r="W155" i="3"/>
  <c r="BK155" i="3"/>
  <c r="N155" i="3"/>
  <c r="BE155" i="3" s="1"/>
  <c r="BI154" i="3"/>
  <c r="BH154" i="3"/>
  <c r="BG154" i="3"/>
  <c r="BF154" i="3"/>
  <c r="AA154" i="3"/>
  <c r="Y154" i="3"/>
  <c r="W154" i="3"/>
  <c r="BK154" i="3"/>
  <c r="N154" i="3"/>
  <c r="BE154" i="3"/>
  <c r="BI153" i="3"/>
  <c r="BH153" i="3"/>
  <c r="BG153" i="3"/>
  <c r="BF153" i="3"/>
  <c r="AA153" i="3"/>
  <c r="Y153" i="3"/>
  <c r="W153" i="3"/>
  <c r="BK153" i="3"/>
  <c r="N153" i="3"/>
  <c r="BE153" i="3"/>
  <c r="BI152" i="3"/>
  <c r="BH152" i="3"/>
  <c r="BG152" i="3"/>
  <c r="BF152" i="3"/>
  <c r="AA152" i="3"/>
  <c r="Y152" i="3"/>
  <c r="W152" i="3"/>
  <c r="BK152" i="3"/>
  <c r="N152" i="3"/>
  <c r="BE152" i="3"/>
  <c r="BI151" i="3"/>
  <c r="BH151" i="3"/>
  <c r="BG151" i="3"/>
  <c r="BF151" i="3"/>
  <c r="AA151" i="3"/>
  <c r="Y151" i="3"/>
  <c r="W151" i="3"/>
  <c r="BK151" i="3"/>
  <c r="N151" i="3"/>
  <c r="BE151" i="3"/>
  <c r="BI150" i="3"/>
  <c r="BH150" i="3"/>
  <c r="BG150" i="3"/>
  <c r="BF150" i="3"/>
  <c r="AA150" i="3"/>
  <c r="Y150" i="3"/>
  <c r="W150" i="3"/>
  <c r="BK150" i="3"/>
  <c r="N150" i="3"/>
  <c r="BE150" i="3"/>
  <c r="BI149" i="3"/>
  <c r="BH149" i="3"/>
  <c r="BG149" i="3"/>
  <c r="BF149" i="3"/>
  <c r="AA149" i="3"/>
  <c r="Y149" i="3"/>
  <c r="W149" i="3"/>
  <c r="BK149" i="3"/>
  <c r="N149" i="3"/>
  <c r="BE149" i="3"/>
  <c r="BI148" i="3"/>
  <c r="BH148" i="3"/>
  <c r="BG148" i="3"/>
  <c r="BF148" i="3"/>
  <c r="AA148" i="3"/>
  <c r="Y148" i="3"/>
  <c r="W148" i="3"/>
  <c r="BK148" i="3"/>
  <c r="N148" i="3"/>
  <c r="BE148" i="3"/>
  <c r="BI147" i="3"/>
  <c r="BH147" i="3"/>
  <c r="BG147" i="3"/>
  <c r="BF147" i="3"/>
  <c r="AA147" i="3"/>
  <c r="Y147" i="3"/>
  <c r="W147" i="3"/>
  <c r="BK147" i="3"/>
  <c r="N147" i="3"/>
  <c r="BE147" i="3"/>
  <c r="BI146" i="3"/>
  <c r="BH146" i="3"/>
  <c r="BG146" i="3"/>
  <c r="BF146" i="3"/>
  <c r="AA146" i="3"/>
  <c r="Y146" i="3"/>
  <c r="W146" i="3"/>
  <c r="BK146" i="3"/>
  <c r="N146" i="3"/>
  <c r="BE146" i="3"/>
  <c r="BI145" i="3"/>
  <c r="BH145" i="3"/>
  <c r="BG145" i="3"/>
  <c r="BF145" i="3"/>
  <c r="AA145" i="3"/>
  <c r="Y145" i="3"/>
  <c r="W145" i="3"/>
  <c r="BK145" i="3"/>
  <c r="N145" i="3"/>
  <c r="BE145" i="3"/>
  <c r="BI144" i="3"/>
  <c r="BH144" i="3"/>
  <c r="BG144" i="3"/>
  <c r="BF144" i="3"/>
  <c r="AA144" i="3"/>
  <c r="Y144" i="3"/>
  <c r="W144" i="3"/>
  <c r="BK144" i="3"/>
  <c r="N144" i="3"/>
  <c r="BE144" i="3"/>
  <c r="BI143" i="3"/>
  <c r="BH143" i="3"/>
  <c r="BG143" i="3"/>
  <c r="BF143" i="3"/>
  <c r="AA143" i="3"/>
  <c r="Y143" i="3"/>
  <c r="W143" i="3"/>
  <c r="BK143" i="3"/>
  <c r="N143" i="3"/>
  <c r="BE143" i="3"/>
  <c r="BI142" i="3"/>
  <c r="BH142" i="3"/>
  <c r="BG142" i="3"/>
  <c r="BF142" i="3"/>
  <c r="AA142" i="3"/>
  <c r="Y142" i="3"/>
  <c r="W142" i="3"/>
  <c r="BK142" i="3"/>
  <c r="N142" i="3"/>
  <c r="BE142" i="3"/>
  <c r="BI141" i="3"/>
  <c r="BH141" i="3"/>
  <c r="BG141" i="3"/>
  <c r="BF141" i="3"/>
  <c r="AA141" i="3"/>
  <c r="Y141" i="3"/>
  <c r="W141" i="3"/>
  <c r="BK141" i="3"/>
  <c r="N141" i="3"/>
  <c r="BE141" i="3"/>
  <c r="BI140" i="3"/>
  <c r="BH140" i="3"/>
  <c r="BG140" i="3"/>
  <c r="BF140" i="3"/>
  <c r="AA140" i="3"/>
  <c r="Y140" i="3"/>
  <c r="W140" i="3"/>
  <c r="BK140" i="3"/>
  <c r="N140" i="3"/>
  <c r="BE140" i="3"/>
  <c r="BI139" i="3"/>
  <c r="BH139" i="3"/>
  <c r="BG139" i="3"/>
  <c r="BF139" i="3"/>
  <c r="AA139" i="3"/>
  <c r="Y139" i="3"/>
  <c r="W139" i="3"/>
  <c r="BK139" i="3"/>
  <c r="N139" i="3"/>
  <c r="BE139" i="3"/>
  <c r="BI138" i="3"/>
  <c r="BH138" i="3"/>
  <c r="BG138" i="3"/>
  <c r="BF138" i="3"/>
  <c r="AA138" i="3"/>
  <c r="Y138" i="3"/>
  <c r="W138" i="3"/>
  <c r="BK138" i="3"/>
  <c r="N138" i="3"/>
  <c r="BE138" i="3"/>
  <c r="BI137" i="3"/>
  <c r="BH137" i="3"/>
  <c r="BG137" i="3"/>
  <c r="BF137" i="3"/>
  <c r="AA137" i="3"/>
  <c r="Y137" i="3"/>
  <c r="W137" i="3"/>
  <c r="BK137" i="3"/>
  <c r="N137" i="3"/>
  <c r="BE137" i="3"/>
  <c r="BI136" i="3"/>
  <c r="BH136" i="3"/>
  <c r="BG136" i="3"/>
  <c r="BF136" i="3"/>
  <c r="AA136" i="3"/>
  <c r="Y136" i="3"/>
  <c r="W136" i="3"/>
  <c r="BK136" i="3"/>
  <c r="N136" i="3"/>
  <c r="BE136" i="3"/>
  <c r="BI135" i="3"/>
  <c r="BH135" i="3"/>
  <c r="BG135" i="3"/>
  <c r="BF135" i="3"/>
  <c r="AA135" i="3"/>
  <c r="Y135" i="3"/>
  <c r="W135" i="3"/>
  <c r="BK135" i="3"/>
  <c r="N135" i="3"/>
  <c r="BE135" i="3"/>
  <c r="BI134" i="3"/>
  <c r="BH134" i="3"/>
  <c r="BG134" i="3"/>
  <c r="BF134" i="3"/>
  <c r="AA134" i="3"/>
  <c r="Y134" i="3"/>
  <c r="W134" i="3"/>
  <c r="BK134" i="3"/>
  <c r="N134" i="3"/>
  <c r="BE134" i="3"/>
  <c r="BI133" i="3"/>
  <c r="BH133" i="3"/>
  <c r="BG133" i="3"/>
  <c r="BF133" i="3"/>
  <c r="AA133" i="3"/>
  <c r="Y133" i="3"/>
  <c r="W133" i="3"/>
  <c r="BK133" i="3"/>
  <c r="N133" i="3"/>
  <c r="BE133" i="3"/>
  <c r="BI132" i="3"/>
  <c r="BH132" i="3"/>
  <c r="BG132" i="3"/>
  <c r="BF132" i="3"/>
  <c r="AA132" i="3"/>
  <c r="Y132" i="3"/>
  <c r="W132" i="3"/>
  <c r="BK132" i="3"/>
  <c r="N132" i="3"/>
  <c r="BE132" i="3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/>
  <c r="BI129" i="3"/>
  <c r="BH129" i="3"/>
  <c r="BG129" i="3"/>
  <c r="BF129" i="3"/>
  <c r="AA129" i="3"/>
  <c r="Y129" i="3"/>
  <c r="W129" i="3"/>
  <c r="BK129" i="3"/>
  <c r="N129" i="3"/>
  <c r="BE129" i="3"/>
  <c r="BI128" i="3"/>
  <c r="BH128" i="3"/>
  <c r="BG128" i="3"/>
  <c r="BF128" i="3"/>
  <c r="AA128" i="3"/>
  <c r="Y128" i="3"/>
  <c r="W128" i="3"/>
  <c r="BK128" i="3"/>
  <c r="N128" i="3"/>
  <c r="BE128" i="3"/>
  <c r="BI127" i="3"/>
  <c r="BH127" i="3"/>
  <c r="BG127" i="3"/>
  <c r="BF127" i="3"/>
  <c r="AA127" i="3"/>
  <c r="Y127" i="3"/>
  <c r="W127" i="3"/>
  <c r="BK127" i="3"/>
  <c r="N127" i="3"/>
  <c r="BE127" i="3"/>
  <c r="BI126" i="3"/>
  <c r="BH126" i="3"/>
  <c r="BG126" i="3"/>
  <c r="BF126" i="3"/>
  <c r="AA126" i="3"/>
  <c r="Y126" i="3"/>
  <c r="W126" i="3"/>
  <c r="BK126" i="3"/>
  <c r="N126" i="3"/>
  <c r="BE126" i="3"/>
  <c r="BI125" i="3"/>
  <c r="BH125" i="3"/>
  <c r="BG125" i="3"/>
  <c r="BF125" i="3"/>
  <c r="AA125" i="3"/>
  <c r="Y125" i="3"/>
  <c r="W125" i="3"/>
  <c r="BK125" i="3"/>
  <c r="N125" i="3"/>
  <c r="BE125" i="3"/>
  <c r="BI124" i="3"/>
  <c r="BH124" i="3"/>
  <c r="BG124" i="3"/>
  <c r="BF124" i="3"/>
  <c r="AA124" i="3"/>
  <c r="Y124" i="3"/>
  <c r="W124" i="3"/>
  <c r="BK124" i="3"/>
  <c r="N124" i="3"/>
  <c r="BE124" i="3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/>
  <c r="BI121" i="3"/>
  <c r="BH121" i="3"/>
  <c r="BG121" i="3"/>
  <c r="BF121" i="3"/>
  <c r="AA121" i="3"/>
  <c r="Y121" i="3"/>
  <c r="W121" i="3"/>
  <c r="BK121" i="3"/>
  <c r="N121" i="3"/>
  <c r="BE121" i="3"/>
  <c r="BI120" i="3"/>
  <c r="BH120" i="3"/>
  <c r="BG120" i="3"/>
  <c r="BF120" i="3"/>
  <c r="AA120" i="3"/>
  <c r="Y120" i="3"/>
  <c r="W120" i="3"/>
  <c r="BK120" i="3"/>
  <c r="N120" i="3"/>
  <c r="BE120" i="3"/>
  <c r="BI119" i="3"/>
  <c r="BH119" i="3"/>
  <c r="BG119" i="3"/>
  <c r="BF119" i="3"/>
  <c r="AA119" i="3"/>
  <c r="Y119" i="3"/>
  <c r="W119" i="3"/>
  <c r="BK119" i="3"/>
  <c r="N119" i="3"/>
  <c r="BE119" i="3"/>
  <c r="BI118" i="3"/>
  <c r="BH118" i="3"/>
  <c r="BG118" i="3"/>
  <c r="BF118" i="3"/>
  <c r="AA118" i="3"/>
  <c r="Y118" i="3"/>
  <c r="W118" i="3"/>
  <c r="BK118" i="3"/>
  <c r="N118" i="3"/>
  <c r="BE118" i="3" s="1"/>
  <c r="BI117" i="3"/>
  <c r="BH117" i="3"/>
  <c r="BG117" i="3"/>
  <c r="BF117" i="3"/>
  <c r="AA117" i="3"/>
  <c r="Y117" i="3"/>
  <c r="W117" i="3"/>
  <c r="BK117" i="3"/>
  <c r="N117" i="3"/>
  <c r="BE117" i="3"/>
  <c r="BI116" i="3"/>
  <c r="BH116" i="3"/>
  <c r="BG116" i="3"/>
  <c r="BF116" i="3"/>
  <c r="AA116" i="3"/>
  <c r="Y116" i="3"/>
  <c r="W116" i="3"/>
  <c r="BK116" i="3"/>
  <c r="N116" i="3"/>
  <c r="BE116" i="3"/>
  <c r="BI115" i="3"/>
  <c r="BH115" i="3"/>
  <c r="BG115" i="3"/>
  <c r="BF115" i="3"/>
  <c r="AA115" i="3"/>
  <c r="Y115" i="3"/>
  <c r="W115" i="3"/>
  <c r="BK115" i="3"/>
  <c r="N115" i="3"/>
  <c r="BE115" i="3"/>
  <c r="BI114" i="3"/>
  <c r="BH114" i="3"/>
  <c r="BG114" i="3"/>
  <c r="BF114" i="3"/>
  <c r="AA114" i="3"/>
  <c r="Y114" i="3"/>
  <c r="W114" i="3"/>
  <c r="BK114" i="3"/>
  <c r="N114" i="3"/>
  <c r="BE114" i="3"/>
  <c r="BI113" i="3"/>
  <c r="H36" i="3"/>
  <c r="BD89" i="1" s="1"/>
  <c r="BH113" i="3"/>
  <c r="H35" i="3"/>
  <c r="BC89" i="1"/>
  <c r="BG113" i="3"/>
  <c r="H34" i="3"/>
  <c r="BB89" i="1"/>
  <c r="BF113" i="3"/>
  <c r="M33" i="3" s="1"/>
  <c r="AW89" i="1" s="1"/>
  <c r="H33" i="3"/>
  <c r="BA89" i="1" s="1"/>
  <c r="AA113" i="3"/>
  <c r="AA112" i="3"/>
  <c r="AA111" i="3"/>
  <c r="Y113" i="3"/>
  <c r="Y112" i="3" s="1"/>
  <c r="Y111" i="3" s="1"/>
  <c r="W113" i="3"/>
  <c r="W112" i="3" s="1"/>
  <c r="W111" i="3" s="1"/>
  <c r="AU89" i="1" s="1"/>
  <c r="BK113" i="3"/>
  <c r="BK112" i="3" s="1"/>
  <c r="N113" i="3"/>
  <c r="BE113" i="3"/>
  <c r="H32" i="3" s="1"/>
  <c r="AZ89" i="1" s="1"/>
  <c r="F105" i="3"/>
  <c r="F103" i="3"/>
  <c r="M28" i="3"/>
  <c r="AS89" i="1" s="1"/>
  <c r="AS87" i="1" s="1"/>
  <c r="F81" i="3"/>
  <c r="F79" i="3"/>
  <c r="O21" i="3"/>
  <c r="E21" i="3"/>
  <c r="M108" i="3" s="1"/>
  <c r="M84" i="3"/>
  <c r="O20" i="3"/>
  <c r="O18" i="3"/>
  <c r="E18" i="3"/>
  <c r="M107" i="3"/>
  <c r="M83" i="3"/>
  <c r="O17" i="3"/>
  <c r="O15" i="3"/>
  <c r="E15" i="3"/>
  <c r="F84" i="3" s="1"/>
  <c r="F108" i="3"/>
  <c r="O14" i="3"/>
  <c r="O12" i="3"/>
  <c r="E12" i="3"/>
  <c r="F83" i="3" s="1"/>
  <c r="O11" i="3"/>
  <c r="O9" i="3"/>
  <c r="M81" i="3" s="1"/>
  <c r="F6" i="3"/>
  <c r="F78" i="3" s="1"/>
  <c r="F102" i="3"/>
  <c r="AY88" i="1"/>
  <c r="AX88" i="1"/>
  <c r="BI175" i="2"/>
  <c r="BH175" i="2"/>
  <c r="BG175" i="2"/>
  <c r="BF175" i="2"/>
  <c r="AA175" i="2"/>
  <c r="AA173" i="2" s="1"/>
  <c r="Y175" i="2"/>
  <c r="W175" i="2"/>
  <c r="BK175" i="2"/>
  <c r="N175" i="2"/>
  <c r="BE175" i="2" s="1"/>
  <c r="BI174" i="2"/>
  <c r="BH174" i="2"/>
  <c r="BG174" i="2"/>
  <c r="BF174" i="2"/>
  <c r="AA174" i="2"/>
  <c r="Y174" i="2"/>
  <c r="Y173" i="2" s="1"/>
  <c r="W174" i="2"/>
  <c r="W173" i="2"/>
  <c r="BK174" i="2"/>
  <c r="BK173" i="2" s="1"/>
  <c r="N173" i="2" s="1"/>
  <c r="N90" i="2" s="1"/>
  <c r="N174" i="2"/>
  <c r="BE174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Y130" i="2"/>
  <c r="W130" i="2"/>
  <c r="BK130" i="2"/>
  <c r="N130" i="2"/>
  <c r="BE130" i="2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W124" i="2"/>
  <c r="BK124" i="2"/>
  <c r="N124" i="2"/>
  <c r="BE124" i="2"/>
  <c r="BI123" i="2"/>
  <c r="BH123" i="2"/>
  <c r="BG123" i="2"/>
  <c r="BF123" i="2"/>
  <c r="AA123" i="2"/>
  <c r="Y123" i="2"/>
  <c r="W123" i="2"/>
  <c r="BK123" i="2"/>
  <c r="N123" i="2"/>
  <c r="BE123" i="2"/>
  <c r="BI122" i="2"/>
  <c r="BH122" i="2"/>
  <c r="BG122" i="2"/>
  <c r="BF122" i="2"/>
  <c r="AA122" i="2"/>
  <c r="Y122" i="2"/>
  <c r="W122" i="2"/>
  <c r="BK122" i="2"/>
  <c r="N122" i="2"/>
  <c r="BE122" i="2"/>
  <c r="BI121" i="2"/>
  <c r="BH121" i="2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N120" i="2"/>
  <c r="BE120" i="2"/>
  <c r="BI119" i="2"/>
  <c r="BH119" i="2"/>
  <c r="BG119" i="2"/>
  <c r="BF119" i="2"/>
  <c r="AA119" i="2"/>
  <c r="Y119" i="2"/>
  <c r="W119" i="2"/>
  <c r="BK119" i="2"/>
  <c r="N119" i="2"/>
  <c r="BE119" i="2"/>
  <c r="BI118" i="2"/>
  <c r="BH118" i="2"/>
  <c r="BG118" i="2"/>
  <c r="BF118" i="2"/>
  <c r="AA118" i="2"/>
  <c r="Y118" i="2"/>
  <c r="W118" i="2"/>
  <c r="BK118" i="2"/>
  <c r="N118" i="2"/>
  <c r="BE118" i="2"/>
  <c r="BI117" i="2"/>
  <c r="BH117" i="2"/>
  <c r="BG117" i="2"/>
  <c r="BF117" i="2"/>
  <c r="AA117" i="2"/>
  <c r="Y117" i="2"/>
  <c r="W117" i="2"/>
  <c r="BK117" i="2"/>
  <c r="N117" i="2"/>
  <c r="BE117" i="2"/>
  <c r="BI116" i="2"/>
  <c r="BH116" i="2"/>
  <c r="BG116" i="2"/>
  <c r="BF116" i="2"/>
  <c r="AA116" i="2"/>
  <c r="Y116" i="2"/>
  <c r="W116" i="2"/>
  <c r="BK116" i="2"/>
  <c r="N116" i="2"/>
  <c r="BE116" i="2"/>
  <c r="BI115" i="2"/>
  <c r="BH115" i="2"/>
  <c r="BG115" i="2"/>
  <c r="BF115" i="2"/>
  <c r="AA115" i="2"/>
  <c r="Y115" i="2"/>
  <c r="W115" i="2"/>
  <c r="BK115" i="2"/>
  <c r="N115" i="2"/>
  <c r="BE115" i="2" s="1"/>
  <c r="BI114" i="2"/>
  <c r="BH114" i="2"/>
  <c r="BG114" i="2"/>
  <c r="BF114" i="2"/>
  <c r="AA114" i="2"/>
  <c r="Y114" i="2"/>
  <c r="W114" i="2"/>
  <c r="BK114" i="2"/>
  <c r="N114" i="2"/>
  <c r="BE114" i="2"/>
  <c r="BI113" i="2"/>
  <c r="H36" i="2"/>
  <c r="BD88" i="1" s="1"/>
  <c r="BH113" i="2"/>
  <c r="H35" i="2" s="1"/>
  <c r="BC88" i="1" s="1"/>
  <c r="BC87" i="1" s="1"/>
  <c r="BG113" i="2"/>
  <c r="H34" i="2"/>
  <c r="BB88" i="1" s="1"/>
  <c r="BB87" i="1" s="1"/>
  <c r="BF113" i="2"/>
  <c r="M33" i="2" s="1"/>
  <c r="AW88" i="1" s="1"/>
  <c r="AA113" i="2"/>
  <c r="AA112" i="2"/>
  <c r="AA111" i="2" s="1"/>
  <c r="Y113" i="2"/>
  <c r="Y112" i="2" s="1"/>
  <c r="Y111" i="2" s="1"/>
  <c r="W113" i="2"/>
  <c r="W112" i="2"/>
  <c r="W111" i="2" s="1"/>
  <c r="AU88" i="1" s="1"/>
  <c r="AU87" i="1" s="1"/>
  <c r="BK113" i="2"/>
  <c r="BK112" i="2"/>
  <c r="N112" i="2" s="1"/>
  <c r="N89" i="2" s="1"/>
  <c r="N113" i="2"/>
  <c r="BE113" i="2"/>
  <c r="F105" i="2"/>
  <c r="F103" i="2"/>
  <c r="M28" i="2"/>
  <c r="AS88" i="1"/>
  <c r="F81" i="2"/>
  <c r="F79" i="2"/>
  <c r="O21" i="2"/>
  <c r="E21" i="2"/>
  <c r="M108" i="2" s="1"/>
  <c r="O20" i="2"/>
  <c r="O18" i="2"/>
  <c r="E18" i="2"/>
  <c r="M83" i="2" s="1"/>
  <c r="M107" i="2"/>
  <c r="O17" i="2"/>
  <c r="O15" i="2"/>
  <c r="E15" i="2"/>
  <c r="F108" i="2" s="1"/>
  <c r="O14" i="2"/>
  <c r="O12" i="2"/>
  <c r="E12" i="2"/>
  <c r="F83" i="2" s="1"/>
  <c r="F107" i="2"/>
  <c r="O11" i="2"/>
  <c r="O9" i="2"/>
  <c r="M81" i="2" s="1"/>
  <c r="M105" i="2"/>
  <c r="F6" i="2"/>
  <c r="F102" i="2" s="1"/>
  <c r="AK27" i="1"/>
  <c r="AM83" i="1"/>
  <c r="L83" i="1"/>
  <c r="AM82" i="1"/>
  <c r="L82" i="1"/>
  <c r="AM80" i="1"/>
  <c r="L80" i="1"/>
  <c r="L78" i="1"/>
  <c r="L77" i="1"/>
  <c r="W34" i="1" l="1"/>
  <c r="AY87" i="1"/>
  <c r="BD87" i="1"/>
  <c r="W35" i="1" s="1"/>
  <c r="N112" i="3"/>
  <c r="N89" i="3" s="1"/>
  <c r="BK111" i="3"/>
  <c r="N111" i="3" s="1"/>
  <c r="N88" i="3" s="1"/>
  <c r="AX87" i="1"/>
  <c r="W33" i="1"/>
  <c r="H32" i="2"/>
  <c r="AZ88" i="1" s="1"/>
  <c r="M32" i="3"/>
  <c r="AV89" i="1" s="1"/>
  <c r="AT89" i="1" s="1"/>
  <c r="F78" i="2"/>
  <c r="F84" i="2"/>
  <c r="M105" i="3"/>
  <c r="F107" i="3"/>
  <c r="F78" i="4"/>
  <c r="M108" i="4"/>
  <c r="F110" i="4"/>
  <c r="H32" i="4"/>
  <c r="AZ90" i="1" s="1"/>
  <c r="M32" i="2"/>
  <c r="AV88" i="1" s="1"/>
  <c r="AT88" i="1" s="1"/>
  <c r="H33" i="2"/>
  <c r="BA88" i="1" s="1"/>
  <c r="BA87" i="1" s="1"/>
  <c r="BK115" i="4"/>
  <c r="M84" i="2"/>
  <c r="BK111" i="2"/>
  <c r="N111" i="2" s="1"/>
  <c r="N88" i="2" s="1"/>
  <c r="M84" i="4"/>
  <c r="BK114" i="4" l="1"/>
  <c r="N114" i="4" s="1"/>
  <c r="N88" i="4" s="1"/>
  <c r="N115" i="4"/>
  <c r="N89" i="4" s="1"/>
  <c r="AZ87" i="1"/>
  <c r="W32" i="1"/>
  <c r="AW87" i="1"/>
  <c r="AK32" i="1" s="1"/>
  <c r="M27" i="2"/>
  <c r="M30" i="2" s="1"/>
  <c r="L94" i="2"/>
  <c r="M27" i="3"/>
  <c r="M30" i="3" s="1"/>
  <c r="L94" i="3"/>
  <c r="W31" i="1" l="1"/>
  <c r="AV87" i="1"/>
  <c r="AG88" i="1"/>
  <c r="L38" i="2"/>
  <c r="M27" i="4"/>
  <c r="M30" i="4" s="1"/>
  <c r="L97" i="4"/>
  <c r="AG89" i="1"/>
  <c r="AN89" i="1" s="1"/>
  <c r="L38" i="3"/>
  <c r="AK31" i="1" l="1"/>
  <c r="AT87" i="1"/>
  <c r="AG90" i="1"/>
  <c r="AN90" i="1" s="1"/>
  <c r="L38" i="4"/>
  <c r="AN88" i="1"/>
  <c r="AG87" i="1" l="1"/>
  <c r="AK26" i="1" l="1"/>
  <c r="AK29" i="1" s="1"/>
  <c r="AK37" i="1" s="1"/>
  <c r="AN87" i="1"/>
  <c r="AN94" i="1" s="1"/>
  <c r="AG94" i="1"/>
</calcChain>
</file>

<file path=xl/sharedStrings.xml><?xml version="1.0" encoding="utf-8"?>
<sst xmlns="http://schemas.openxmlformats.org/spreadsheetml/2006/main" count="2713" uniqueCount="413">
  <si>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</si>
  <si>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</si>
  <si>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</si>
  <si>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</si>
  <si>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</si>
  <si>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</si>
  <si>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</si>
  <si>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</si>
  <si>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</si>
  <si>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</si>
  <si>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</si>
  <si>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</si>
  <si>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</si>
  <si>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</si>
  <si>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</si>
  <si>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</si>
  <si>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2018/6</t>
  </si>
  <si>
    <t>Stavba:</t>
  </si>
  <si>
    <t>Oprava traťového úseku Nové Město na Moravě - Žďár nad Sázavou</t>
  </si>
  <si>
    <t>JKSO:</t>
  </si>
  <si>
    <t/>
  </si>
  <si>
    <t>CC-CZ:</t>
  </si>
  <si>
    <t>Místo:</t>
  </si>
  <si>
    <t xml:space="preserve"> </t>
  </si>
  <si>
    <t>Datum:</t>
  </si>
  <si>
    <t>20. 4. 2018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</si>
  <si>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</si>
  <si>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</si>
  <si>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</si>
  <si>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</si>
  <si>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</si>
  <si>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</si>
  <si>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</si>
  <si>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</si>
  <si>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</si>
  <si>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</si>
  <si>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</si>
  <si>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</si>
  <si>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</si>
  <si>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</si>
  <si>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</si>
  <si>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</si>
  <si>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</si>
  <si>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</si>
  <si>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</si>
  <si>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</si>
  <si>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</si>
  <si>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</si>
  <si>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</si>
  <si>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</si>
  <si>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</si>
  <si>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</si>
  <si>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</si>
  <si>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</si>
  <si>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</si>
  <si>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</si>
  <si>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</si>
  <si>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</si>
  <si>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</si>
  <si>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</si>
  <si>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</si>
  <si>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</si>
  <si>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</si>
  <si>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</si>
  <si>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</si>
  <si>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</si>
  <si>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</si>
  <si>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</si>
  <si>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</si>
  <si>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</si>
  <si>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</si>
  <si>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</si>
  <si>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</si>
  <si>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</si>
  <si>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</si>
  <si>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</si>
  <si>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{a64f4101-1c18-4780-bb2f-66e4a7fe92f9}</t>
  </si>
  <si>
    <t>{00000000-0000-0000-0000-000000000000}</t>
  </si>
  <si>
    <t>/</t>
  </si>
  <si>
    <t>01 - PZS v km 35,755</t>
  </si>
  <si>
    <t>1</t>
  </si>
  <si>
    <t>{d60a0aa2-9d8f-4f7d-81f6-84a32078638a}</t>
  </si>
  <si>
    <t>02 - PZS v km 36,647</t>
  </si>
  <si>
    <t>{9734bfa3-ea4c-455e-9355-88e5dec06fc2}</t>
  </si>
  <si>
    <t>03 - Zemní práce a k</t>
  </si>
  <si>
    <t>03 - Zemní práce a kabeli...</t>
  </si>
  <si>
    <t>{eba7d214-5fdd-4cce-9560-2cdaf590ae12}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</si>
  <si>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</si>
  <si>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</si>
  <si>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</si>
  <si>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</si>
  <si>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</si>
  <si>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</si>
  <si>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</si>
  <si>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</si>
  <si>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</si>
  <si>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</si>
  <si>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</si>
  <si>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</si>
  <si>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PZS v km 35,755 - 01 - PZS v km 35,755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</si>
  <si>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</si>
  <si>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</si>
  <si>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</si>
  <si>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</si>
  <si>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</si>
  <si>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</si>
  <si>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</si>
  <si>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OST - PZS v km 35,755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</si>
  <si>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</si>
  <si>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</si>
  <si>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</si>
  <si>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</si>
  <si>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</si>
  <si>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</si>
  <si>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</si>
  <si>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</si>
  <si>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</si>
  <si>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</si>
  <si>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</si>
  <si>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</si>
  <si>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</si>
  <si>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</si>
  <si>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</si>
  <si>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</si>
  <si>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</si>
  <si>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</si>
  <si>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M</t>
  </si>
  <si>
    <t>7593320574R</t>
  </si>
  <si>
    <t>Kazeta TD328</t>
  </si>
  <si>
    <t>kus</t>
  </si>
  <si>
    <t>262144</t>
  </si>
  <si>
    <t>7593320576</t>
  </si>
  <si>
    <t>Konstrukční díly a prvky Prvky TBRP - Jednotka napáječe a opakovače sběrnice</t>
  </si>
  <si>
    <t>3</t>
  </si>
  <si>
    <t>7593320579</t>
  </si>
  <si>
    <t>Konstrukční díly a prvky Prvky TDCC – řídící jednotka sběrnice</t>
  </si>
  <si>
    <t>6</t>
  </si>
  <si>
    <t>7593320582</t>
  </si>
  <si>
    <t>Konstrukční díly a prvky Prvky TDCD – Komunikační datová jednotka</t>
  </si>
  <si>
    <t>8</t>
  </si>
  <si>
    <t>5</t>
  </si>
  <si>
    <t>7593320585</t>
  </si>
  <si>
    <t>Konstrukční díly a prvky Prvky TDMD – Komunikační modemová jednotka</t>
  </si>
  <si>
    <t>10</t>
  </si>
  <si>
    <t>7593320588</t>
  </si>
  <si>
    <t>Konstrukční díly a prvky Prvky TDI8s – Jednotka 8 bezpečných digitálních vstupů</t>
  </si>
  <si>
    <t>12</t>
  </si>
  <si>
    <t>7</t>
  </si>
  <si>
    <t>7593320591</t>
  </si>
  <si>
    <t>Konstrukční díly a prvky Prvky TDI16 – Jednotka 16 digitálních vstupů</t>
  </si>
  <si>
    <t>14</t>
  </si>
  <si>
    <t>7593320597</t>
  </si>
  <si>
    <t>Konstrukční díly a prvky Prvky TDO8s – Jednotka 8 bezpečných digitálních výstupů</t>
  </si>
  <si>
    <t>16</t>
  </si>
  <si>
    <t>9</t>
  </si>
  <si>
    <t>7593320798</t>
  </si>
  <si>
    <t>Konstrukční díly a prvky Prvky MPS3D - jednotka napáječe a opakovače sběrnice</t>
  </si>
  <si>
    <t>18</t>
  </si>
  <si>
    <t>7593320813</t>
  </si>
  <si>
    <t>Konstrukční díly a prvky Prvky MVI3 – jednotka analogových napěťových vstupů</t>
  </si>
  <si>
    <t>20</t>
  </si>
  <si>
    <t>11</t>
  </si>
  <si>
    <t>7593320822</t>
  </si>
  <si>
    <t>Konstrukční díly a prvky Prvky MIR3 – jednotka měření izolačních odporů</t>
  </si>
  <si>
    <t>22</t>
  </si>
  <si>
    <t>7593320825</t>
  </si>
  <si>
    <t>Konstrukční díly a prvky Prvky MIRS – subjednotka pro MIR3</t>
  </si>
  <si>
    <t>24</t>
  </si>
  <si>
    <t>13</t>
  </si>
  <si>
    <t>7593320828</t>
  </si>
  <si>
    <t>Konstrukční díly a prvky Prvky CDU3 - komunikační a diagnostická jednotka</t>
  </si>
  <si>
    <t>26</t>
  </si>
  <si>
    <t>7593320852</t>
  </si>
  <si>
    <t>Konstrukční díly a prvky Prvky CT31 - Připojení jednotky CDU3</t>
  </si>
  <si>
    <t>28</t>
  </si>
  <si>
    <t>7593320918</t>
  </si>
  <si>
    <t>Konstrukční díly a prvky Prvky 10HP Záslepka pro dvě pole</t>
  </si>
  <si>
    <t>30</t>
  </si>
  <si>
    <t>7593320921</t>
  </si>
  <si>
    <t>Konstrukční díly a prvky Prvky 15HP Záslepka pro tři pole</t>
  </si>
  <si>
    <t>32</t>
  </si>
  <si>
    <t>17</t>
  </si>
  <si>
    <t>7593320924</t>
  </si>
  <si>
    <t>Konstrukční díly a prvky Prvky 20HP Záslepka pro čtyři pole</t>
  </si>
  <si>
    <t>34</t>
  </si>
  <si>
    <t>7593320843</t>
  </si>
  <si>
    <t>Konstrukční díly a prvky Prvky MT33 - Připojení jednotky MPS3A a MPS3D</t>
  </si>
  <si>
    <t>36</t>
  </si>
  <si>
    <t>19</t>
  </si>
  <si>
    <t>7593320844R</t>
  </si>
  <si>
    <t>MT34 - Připojení jednotek MDI3, MVI3, MIR3, MIS3, CSU3</t>
  </si>
  <si>
    <t>38</t>
  </si>
  <si>
    <t>7593320911R</t>
  </si>
  <si>
    <t>CT32 - Připojovací díl jednotky CML3</t>
  </si>
  <si>
    <t>40</t>
  </si>
  <si>
    <t>7593320910R</t>
  </si>
  <si>
    <t>CML3 - jednotka modemu</t>
  </si>
  <si>
    <t>42</t>
  </si>
  <si>
    <t>7593320575R</t>
  </si>
  <si>
    <t>Montážní sada 1patrová 133 mm pro kazetu TD</t>
  </si>
  <si>
    <t>44</t>
  </si>
  <si>
    <t>23</t>
  </si>
  <si>
    <t>7592500122</t>
  </si>
  <si>
    <t>Diagnostická zařízení Diagnostická zařízení Teploměr pro připojení na RS485, do vnitřních prostor, -25 až +70 °C, komunikační protokol LDS (HM0404219991716)</t>
  </si>
  <si>
    <t>46</t>
  </si>
  <si>
    <t>7494010530</t>
  </si>
  <si>
    <t>Rozvaděče nn Přístroje pro spínání a ovládání Svornice a pomocný materiál Svornice Rozbočovací můstek do 15 x 16 mm2</t>
  </si>
  <si>
    <t>48</t>
  </si>
  <si>
    <t>25</t>
  </si>
  <si>
    <t>7596610160</t>
  </si>
  <si>
    <t>Hodiny Hodinová zařízení Hlavní hodiny Přijímací modul pro bezdrátovou komunikaci, výstup DCF 77</t>
  </si>
  <si>
    <t>50</t>
  </si>
  <si>
    <t>7494003404</t>
  </si>
  <si>
    <t>Rozvaděče nn Modulární přístroje Jističe do 80 A; 10 kA In 0,5 A, Ue AC 230/400 V / DC 216 V, charakteristika C, 3pól, Icn 10 kA 3-pólové</t>
  </si>
  <si>
    <t>52</t>
  </si>
  <si>
    <t>27</t>
  </si>
  <si>
    <t>7494003318</t>
  </si>
  <si>
    <t>Rozvaděče nn Modulární přístroje Jističe do 80 A; 10 kA In 2 A, Ue AC 230/400 V / DC 144 V, charakteristika C, 2pól, Icn 10 kA 2-pólové</t>
  </si>
  <si>
    <t>54</t>
  </si>
  <si>
    <t>7494003320</t>
  </si>
  <si>
    <t>Rozvaděče nn Modulární přístroje Jističe do 80 A; 10 kA In 4 A, Ue AC 230/400 V / DC 144 V, charakteristika C, 2pól, Icn 10 kA 2-pólové</t>
  </si>
  <si>
    <t>56</t>
  </si>
  <si>
    <t>29</t>
  </si>
  <si>
    <t>7491600110</t>
  </si>
  <si>
    <t>Elektroinstalační materiál, ocelové konstrukce, uzemnění Uzemnění Vnitřní Svorka OBO 1801 ekvipotenciální</t>
  </si>
  <si>
    <t>58</t>
  </si>
  <si>
    <t>7593311070</t>
  </si>
  <si>
    <t>Konstrukční díly a prvky Konstrukční díly Svorkovnice WAGO 24-dílná norma 72122DS084 (CV721225084)</t>
  </si>
  <si>
    <t>60</t>
  </si>
  <si>
    <t>31</t>
  </si>
  <si>
    <t>7593311040</t>
  </si>
  <si>
    <t>Konstrukční díly a prvky Konstrukční díly Svorkovnice WAGO 10-ti dílná norma 72122DS081 (CV721225081)</t>
  </si>
  <si>
    <t>62</t>
  </si>
  <si>
    <t>7593320969</t>
  </si>
  <si>
    <t>Konstrukční díly a prvky Prvky Translátor TRN</t>
  </si>
  <si>
    <t>64</t>
  </si>
  <si>
    <t>33</t>
  </si>
  <si>
    <t>7593310430</t>
  </si>
  <si>
    <t>Konstrukční díly a prvky Konstrukční díly Panel svorkovnicový norma 72595A (CV725959001)</t>
  </si>
  <si>
    <t>66</t>
  </si>
  <si>
    <t>7492500570</t>
  </si>
  <si>
    <t>Silnoproudé rozvody Kabely, vodiče, šňůry Cu - nn Vodič jednožílový Cu, plastová izolace H05V-K 0,75 černý (CYA)</t>
  </si>
  <si>
    <t>m</t>
  </si>
  <si>
    <t>68</t>
  </si>
  <si>
    <t>35</t>
  </si>
  <si>
    <t>7593320975</t>
  </si>
  <si>
    <t>Konstrukční díly a prvky Prvky Kazeta FAK28</t>
  </si>
  <si>
    <t>70</t>
  </si>
  <si>
    <t>K</t>
  </si>
  <si>
    <t>7494351020</t>
  </si>
  <si>
    <t>Montáž jističů (do 10 kA) dvoupólových nebo 1+N pólových do 20 A</t>
  </si>
  <si>
    <t>72</t>
  </si>
  <si>
    <t>37</t>
  </si>
  <si>
    <t>7494351030</t>
  </si>
  <si>
    <t>Montáž jističů (do 10 kA) třípólových do 20 A</t>
  </si>
  <si>
    <t>74</t>
  </si>
  <si>
    <t>7492551010</t>
  </si>
  <si>
    <t>Montáž vodičů jednožílových Cu do 16 mm2 - uložení na rošty, pod omítku, do rozvaděče apod.</t>
  </si>
  <si>
    <t>76</t>
  </si>
  <si>
    <t>39</t>
  </si>
  <si>
    <t>7498150525</t>
  </si>
  <si>
    <t>Vyhotovení výchozí revizní zprávy příplatek za každých dalších i započatých 500 000 Kč přes 1 000 000 Kč</t>
  </si>
  <si>
    <t>78</t>
  </si>
  <si>
    <t>7494756040</t>
  </si>
  <si>
    <t>Montáž svornic rozbočovací můstek do 15 x 16 mm2 - do rozvaděče nebo skříně</t>
  </si>
  <si>
    <t>80</t>
  </si>
  <si>
    <t>41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</si>
  <si>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</si>
  <si>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</si>
  <si>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82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</si>
  <si>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</si>
  <si>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</t>
  </si>
  <si>
    <t>84</t>
  </si>
  <si>
    <t>43</t>
  </si>
  <si>
    <t>7592503010</t>
  </si>
  <si>
    <t>Úprava adresného SW stanice TEDIS, ústředny MEDIS</t>
  </si>
  <si>
    <t>hod</t>
  </si>
  <si>
    <t>86</t>
  </si>
  <si>
    <t>7592505070</t>
  </si>
  <si>
    <t>Montáž SW adresného BGSM, B2000-02, B2000-12, ZZ Medis, DoSPA, stanice TEDIS, ústředny MEDIS</t>
  </si>
  <si>
    <t>88</t>
  </si>
  <si>
    <t>45</t>
  </si>
  <si>
    <t>7592505110</t>
  </si>
  <si>
    <t>SW REMOTE 96, REMOTE 98</t>
  </si>
  <si>
    <t>90</t>
  </si>
  <si>
    <t>7593315384</t>
  </si>
  <si>
    <t>Montáž panelu pro ústřednu MEDIS</t>
  </si>
  <si>
    <t>92</t>
  </si>
  <si>
    <t>47</t>
  </si>
  <si>
    <t>7593315320</t>
  </si>
  <si>
    <t>Montáž translátoru</t>
  </si>
  <si>
    <t>94</t>
  </si>
  <si>
    <t>7593315382</t>
  </si>
  <si>
    <t>Montáž panelu se svorkovnicemi</t>
  </si>
  <si>
    <t>96</t>
  </si>
  <si>
    <t>49</t>
  </si>
  <si>
    <t>7593315425</t>
  </si>
  <si>
    <t>Zhotovení jednoho zapojení při volné vazbě - naměření vodiče, zatažení a připojení</t>
  </si>
  <si>
    <t>98</t>
  </si>
  <si>
    <t>51</t>
  </si>
  <si>
    <t>7593325030</t>
  </si>
  <si>
    <t>Montáž zásuvné jednotky elektroniky</t>
  </si>
  <si>
    <t>100</t>
  </si>
  <si>
    <t>7593325040</t>
  </si>
  <si>
    <t>Montáž kazety pro zásuvné jednotky</t>
  </si>
  <si>
    <t>102</t>
  </si>
  <si>
    <t>53</t>
  </si>
  <si>
    <t>7593325120</t>
  </si>
  <si>
    <t>Montáž tepelného čidla včetně připojení</t>
  </si>
  <si>
    <t>104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</si>
  <si>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</si>
  <si>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</t>
  </si>
  <si>
    <t>106</t>
  </si>
  <si>
    <t>55</t>
  </si>
  <si>
    <t>7598095375</t>
  </si>
  <si>
    <t>Oživení a funkční zkoušení stanice TEDIS - aktivace a konfigurace systému podle příslušné dokumentace</t>
  </si>
  <si>
    <t>108</t>
  </si>
  <si>
    <t>7598095380</t>
  </si>
  <si>
    <t>Oživení a funkční zkoušení ústředny MEDIS - aktivace a konfigurace systému podle příslušné dokumentace</t>
  </si>
  <si>
    <t>110</t>
  </si>
  <si>
    <t>57</t>
  </si>
  <si>
    <t>7598095555</t>
  </si>
  <si>
    <t>Vyhotovení protokolu UTZ pro PZZ bez závor dvě a více kolejí - vykonání prohlídky a zkoušky včetně vyhotovení protokolu podle vyhl. 100/1995 Sb.</t>
  </si>
  <si>
    <t>112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</si>
  <si>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</si>
  <si>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</si>
  <si>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114</t>
  </si>
  <si>
    <t>59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</si>
  <si>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</si>
  <si>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</si>
  <si>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116</t>
  </si>
  <si>
    <t>61</t>
  </si>
  <si>
    <t>7598095445</t>
  </si>
  <si>
    <t>Příprava ke komplexním zkouškám automatických přejezdových zabezpečovacích zařízení bez závor jednokolejné</t>
  </si>
  <si>
    <t>118</t>
  </si>
  <si>
    <t>7598095550</t>
  </si>
  <si>
    <t>Vyhotovení protokolu UTZ pro PZZ bez závor jedna kolej</t>
  </si>
  <si>
    <t>120</t>
  </si>
  <si>
    <t>013244000</t>
  </si>
  <si>
    <t>Dokumentace pro provádění stavby</t>
  </si>
  <si>
    <t>soubor</t>
  </si>
  <si>
    <t>122</t>
  </si>
  <si>
    <t>63</t>
  </si>
  <si>
    <t>065002000</t>
  </si>
  <si>
    <t>Územní vlivy - mimostaveništní doprava</t>
  </si>
  <si>
    <t>Kč</t>
  </si>
  <si>
    <t>124</t>
  </si>
  <si>
    <t>02 - PZS v km 36,647 - 02 - PZS v km 36,647</t>
  </si>
  <si>
    <t>03 - Zemní práce a k - 03 - Zemní práce a kabeli...</t>
  </si>
  <si>
    <t>M - Práce a dodávky M</t>
  </si>
  <si>
    <t xml:space="preserve">    46-M - Zemní práce při extr.mont.pracích</t>
  </si>
  <si>
    <t>OST - Kabelizace</t>
  </si>
  <si>
    <t>HZS - Hodinové zúčtovací sazby</t>
  </si>
  <si>
    <t>460150174</t>
  </si>
  <si>
    <t>Hloubení zapažených i nezapažených kabelových rýh ručně včetně urovnání dna s přemístěním výkopku do vzdálenosti 3 m od okraje jámy nebo naložením na dopravní prostředek šířky 35 cm, hloubky 90 cm, v hornině třídy 4</t>
  </si>
  <si>
    <t>460421201</t>
  </si>
  <si>
    <t>Kabelové lože včetně podsypu, zhutnění a urovnání povrchu z prohozeného výkopku tloušťky 5 cm nad kabel bez zakrytí, šířky do 65 cm</t>
  </si>
  <si>
    <t>460490013</t>
  </si>
  <si>
    <t>Krytí kabelů, spojek, koncovek a odbočnic kabelů výstražnou fólií z PVC včetně vyrovnání povrchu rýhy, rozvinutí a uložení fólie do rýhy, fólie šířky do 34cm</t>
  </si>
  <si>
    <t>141721116</t>
  </si>
  <si>
    <t>Řízený zemní protlak hloubky do 6 m vnějšího průměru do 225 mm v hornině tř 1 až 4</t>
  </si>
  <si>
    <t>460560174</t>
  </si>
  <si>
    <t>Zásyp kabelových rýh ručně včetně zhutnění a uložení výkopku do vrstev a urovnání povrchu šířky 35 cm hloubky 90 cm, v hornině třídy 4</t>
  </si>
  <si>
    <t>460620014</t>
  </si>
  <si>
    <t>Úprava terénu provizorní úprava terénu včetně odkopání drobných nerovností a zásypu prohlubní se zhutněním, v hornině třídy 4</t>
  </si>
  <si>
    <t>m2</t>
  </si>
  <si>
    <t>220182023</t>
  </si>
  <si>
    <t>Kontrola tlakutěsnosti HDPE trubky od 1m do 2000 m</t>
  </si>
  <si>
    <t>220182028</t>
  </si>
  <si>
    <t>Kontrola tlakutěsnosti HDPE trubky přes 2000 m</t>
  </si>
  <si>
    <t>7590525670</t>
  </si>
  <si>
    <t>Montáž ukončení celoplastového kabelu v závěru nebo rozvaděči se zářezovými svorkovnicemi zářezová technologie LSA do 10 čtyřek</t>
  </si>
  <si>
    <t>34126057</t>
  </si>
  <si>
    <t>kabel sdělovací Cu  10x4x0,8</t>
  </si>
  <si>
    <t>7593505202</t>
  </si>
  <si>
    <t>Uložení HDPE trubky pro optický kabel do výkopu bez zřízení lože a bez krytí</t>
  </si>
  <si>
    <t>7590555054</t>
  </si>
  <si>
    <t>Montáž formy pro kabel TCEKE, TCEKES do délky 0,5 m 10 XN</t>
  </si>
  <si>
    <t>7593501125</t>
  </si>
  <si>
    <t>Trasy kabelového vedení Trasy kabelového vedení Chráničky optického kabelu HDPE 6040 průměr 40/33 mm</t>
  </si>
  <si>
    <t>1221250</t>
  </si>
  <si>
    <t>Úložný materiál Chráničky Pevné KONCOVKA HDPE BEZ VENTILKU 05041</t>
  </si>
  <si>
    <t>KS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</si>
  <si>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</si>
  <si>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</si>
  <si>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7590525481</t>
  </si>
  <si>
    <t>Montáž spojky rovné pro plastové kabely párové Raychem XAGA s konektory UDW2 2 plášť s pancířem do 48 žil</t>
  </si>
  <si>
    <t>Vyhotovení výchozí revizní zprávy pro opravné práce pro objem investičních nákladů přes 500 000 do 1 000 000 Kč</t>
  </si>
  <si>
    <t>HZS2222</t>
  </si>
  <si>
    <t>Hodinové zúčtovací sazby profesí PSV provádění stavebních instalací elektrikář odborný</t>
  </si>
  <si>
    <t>HZS3222</t>
  </si>
  <si>
    <t>Hodinové zúčtovací sazby montáží technologických zařízení na stavebních objektech montér slaboproudých zařízení odborný</t>
  </si>
  <si>
    <t>HZS3231</t>
  </si>
  <si>
    <t>Hodinové zúčtovací sazby montáží technologických zařízení na stavebních objektech montér měřících a regulačních zařízení</t>
  </si>
  <si>
    <t>HZS4232</t>
  </si>
  <si>
    <t>Hodinové zúčtovací sazby ostatních profesí revizní a kontrolní činnost technik odborný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</si>
  <si>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</si>
  <si>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</t>
  </si>
  <si>
    <t>9909000100</t>
  </si>
  <si>
    <t>Poplatek za uložení suti nebo hmot na oficiální skládku Poznámka: V cenách jsou započteny náklady na uložení stavebního odpadu na oficiální skládku.</t>
  </si>
  <si>
    <t>t</t>
  </si>
  <si>
    <t>012002000</t>
  </si>
  <si>
    <t>Hlavní tituly průvodních činností a nákladů průzkumné, geodetické a projektové práce geodetické práce</t>
  </si>
  <si>
    <t>012103000</t>
  </si>
  <si>
    <t>Průzkumné, geodetické a projektové práce geodetické práce před výstavbou</t>
  </si>
  <si>
    <t>km</t>
  </si>
  <si>
    <t>013254000</t>
  </si>
  <si>
    <t>Průzkumné, geodetické a projektové práce projektové práce dokumentace stavby (výkresová a textová) skutečného provedení stavby</t>
  </si>
  <si>
    <t>030001000</t>
  </si>
  <si>
    <t>Základní rozdělení průvodních činností a nákladů zařízení staveniště</t>
  </si>
  <si>
    <t>049103000</t>
  </si>
  <si>
    <t>Inženýrská činnost zkoušky a ostatní měření inženýrská činnost ostatní náklady vzniklé v souvislosti s realizací stavby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</si>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</sst>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2" fillId="0" borderId="25" xfId="0" applyFont="1" applyBorder="1" applyAlignment="1" applyProtection="1">
      <alignment horizontal="left" vertical="center" wrapText="1"/>
    </xf>
    <xf numFmtId="4" fontId="32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workbookViewId="0">
      <pane ySplit="1" topLeftCell="A75" activePane="bottomLeft" state="frozen"/>
      <selection pane="bottomLeft" activeCell="AG88" sqref="AG88:AM88"/>
    </sheetView>
  </sheetViews>
  <sheetFormatPr defaultRowHeight="15"/>
  <cols>
    <col min="1" max="1" width="8.33203125" customWidth="1"/>
    <col min="2" max="2" width="1.6640625" customWidth="1"/>
    <col min="3" max="3" width="2.5" customWidth="1"/>
    <col min="4" max="4" width="27.5" customWidth="1"/>
    <col min="5" max="5" width="2.5" customWidth="1"/>
    <col min="6" max="6" width="0.6640625" customWidth="1"/>
    <col min="7" max="7" width="0.33203125" customWidth="1"/>
    <col min="8" max="8" width="0.5" customWidth="1"/>
    <col min="9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R2" s="201" t="s">
        <v>8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66" t="s">
        <v>12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68" t="s">
        <v>16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70" t="s">
        <v>18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21</v>
      </c>
      <c r="AL7" s="24"/>
      <c r="AM7" s="24"/>
      <c r="AN7" s="26" t="s">
        <v>20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22</v>
      </c>
      <c r="E8" s="24"/>
      <c r="F8" s="24"/>
      <c r="G8" s="24"/>
      <c r="H8" s="24"/>
      <c r="I8" s="24"/>
      <c r="J8" s="24"/>
      <c r="K8" s="26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24</v>
      </c>
      <c r="AL8" s="24"/>
      <c r="AM8" s="24"/>
      <c r="AN8" s="26" t="s">
        <v>25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27</v>
      </c>
      <c r="AL10" s="24"/>
      <c r="AM10" s="24"/>
      <c r="AN10" s="26" t="s">
        <v>20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20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27</v>
      </c>
      <c r="AL13" s="24"/>
      <c r="AM13" s="24"/>
      <c r="AN13" s="26" t="s">
        <v>20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23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20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27</v>
      </c>
      <c r="AL16" s="24"/>
      <c r="AM16" s="24"/>
      <c r="AN16" s="26" t="s">
        <v>20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20</v>
      </c>
      <c r="AO17" s="24"/>
      <c r="AP17" s="24"/>
      <c r="AQ17" s="23"/>
      <c r="BS17" s="18" t="s">
        <v>31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27</v>
      </c>
      <c r="AL19" s="24"/>
      <c r="AM19" s="24"/>
      <c r="AN19" s="26" t="s">
        <v>20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20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71" t="s">
        <v>20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2">
        <f>ROUND(AG87,2)</f>
        <v>5162439.34</v>
      </c>
      <c r="AL26" s="169"/>
      <c r="AM26" s="169"/>
      <c r="AN26" s="169"/>
      <c r="AO26" s="169"/>
      <c r="AP26" s="24"/>
      <c r="AQ26" s="23"/>
    </row>
    <row r="27" spans="2:71" ht="14.45" customHeight="1">
      <c r="B27" s="22"/>
      <c r="C27" s="24"/>
      <c r="D27" s="30" t="s">
        <v>35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2">
        <f>ROUND(AG92,2)</f>
        <v>0</v>
      </c>
      <c r="AL27" s="172"/>
      <c r="AM27" s="172"/>
      <c r="AN27" s="172"/>
      <c r="AO27" s="172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3">
        <f>ROUND(AK26+AK27,2)</f>
        <v>5162439.34</v>
      </c>
      <c r="AL29" s="174"/>
      <c r="AM29" s="174"/>
      <c r="AN29" s="174"/>
      <c r="AO29" s="174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37</v>
      </c>
      <c r="E31" s="37"/>
      <c r="F31" s="38" t="s">
        <v>38</v>
      </c>
      <c r="G31" s="37"/>
      <c r="H31" s="37"/>
      <c r="I31" s="37"/>
      <c r="J31" s="37"/>
      <c r="K31" s="37"/>
      <c r="L31" s="175">
        <v>0.21</v>
      </c>
      <c r="M31" s="176"/>
      <c r="N31" s="176"/>
      <c r="O31" s="176"/>
      <c r="P31" s="37"/>
      <c r="Q31" s="37"/>
      <c r="R31" s="37"/>
      <c r="S31" s="37"/>
      <c r="T31" s="40" t="s">
        <v>39</v>
      </c>
      <c r="U31" s="37"/>
      <c r="V31" s="37"/>
      <c r="W31" s="177">
        <f>ROUND(AZ87+SUM(CD93),2)</f>
        <v>5162439.34</v>
      </c>
      <c r="X31" s="176"/>
      <c r="Y31" s="176"/>
      <c r="Z31" s="176"/>
      <c r="AA31" s="176"/>
      <c r="AB31" s="176"/>
      <c r="AC31" s="176"/>
      <c r="AD31" s="176"/>
      <c r="AE31" s="176"/>
      <c r="AF31" s="37"/>
      <c r="AG31" s="37"/>
      <c r="AH31" s="37"/>
      <c r="AI31" s="37"/>
      <c r="AJ31" s="37"/>
      <c r="AK31" s="177">
        <f>ROUND(AV87+SUM(BY93),2)</f>
        <v>1084112.26</v>
      </c>
      <c r="AL31" s="176"/>
      <c r="AM31" s="176"/>
      <c r="AN31" s="176"/>
      <c r="AO31" s="17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40</v>
      </c>
      <c r="G32" s="37"/>
      <c r="H32" s="37"/>
      <c r="I32" s="37"/>
      <c r="J32" s="37"/>
      <c r="K32" s="37"/>
      <c r="L32" s="175">
        <v>0.15</v>
      </c>
      <c r="M32" s="176"/>
      <c r="N32" s="176"/>
      <c r="O32" s="176"/>
      <c r="P32" s="37"/>
      <c r="Q32" s="37"/>
      <c r="R32" s="37"/>
      <c r="S32" s="37"/>
      <c r="T32" s="40" t="s">
        <v>39</v>
      </c>
      <c r="U32" s="37"/>
      <c r="V32" s="37"/>
      <c r="W32" s="177">
        <f>ROUND(BA87+SUM(CE93),2)</f>
        <v>0</v>
      </c>
      <c r="X32" s="176"/>
      <c r="Y32" s="176"/>
      <c r="Z32" s="176"/>
      <c r="AA32" s="176"/>
      <c r="AB32" s="176"/>
      <c r="AC32" s="176"/>
      <c r="AD32" s="176"/>
      <c r="AE32" s="176"/>
      <c r="AF32" s="37"/>
      <c r="AG32" s="37"/>
      <c r="AH32" s="37"/>
      <c r="AI32" s="37"/>
      <c r="AJ32" s="37"/>
      <c r="AK32" s="177">
        <f>ROUND(AW87+SUM(BZ93),2)</f>
        <v>0</v>
      </c>
      <c r="AL32" s="176"/>
      <c r="AM32" s="176"/>
      <c r="AN32" s="176"/>
      <c r="AO32" s="17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41</v>
      </c>
      <c r="G33" s="37"/>
      <c r="H33" s="37"/>
      <c r="I33" s="37"/>
      <c r="J33" s="37"/>
      <c r="K33" s="37"/>
      <c r="L33" s="175">
        <v>0.21</v>
      </c>
      <c r="M33" s="176"/>
      <c r="N33" s="176"/>
      <c r="O33" s="176"/>
      <c r="P33" s="37"/>
      <c r="Q33" s="37"/>
      <c r="R33" s="37"/>
      <c r="S33" s="37"/>
      <c r="T33" s="40" t="s">
        <v>39</v>
      </c>
      <c r="U33" s="37"/>
      <c r="V33" s="37"/>
      <c r="W33" s="177">
        <f>ROUND(BB87+SUM(CF93),2)</f>
        <v>0</v>
      </c>
      <c r="X33" s="176"/>
      <c r="Y33" s="176"/>
      <c r="Z33" s="176"/>
      <c r="AA33" s="176"/>
      <c r="AB33" s="176"/>
      <c r="AC33" s="176"/>
      <c r="AD33" s="176"/>
      <c r="AE33" s="176"/>
      <c r="AF33" s="37"/>
      <c r="AG33" s="37"/>
      <c r="AH33" s="37"/>
      <c r="AI33" s="37"/>
      <c r="AJ33" s="37"/>
      <c r="AK33" s="177">
        <v>0</v>
      </c>
      <c r="AL33" s="176"/>
      <c r="AM33" s="176"/>
      <c r="AN33" s="176"/>
      <c r="AO33" s="17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42</v>
      </c>
      <c r="G34" s="37"/>
      <c r="H34" s="37"/>
      <c r="I34" s="37"/>
      <c r="J34" s="37"/>
      <c r="K34" s="37"/>
      <c r="L34" s="175">
        <v>0.15</v>
      </c>
      <c r="M34" s="176"/>
      <c r="N34" s="176"/>
      <c r="O34" s="176"/>
      <c r="P34" s="37"/>
      <c r="Q34" s="37"/>
      <c r="R34" s="37"/>
      <c r="S34" s="37"/>
      <c r="T34" s="40" t="s">
        <v>39</v>
      </c>
      <c r="U34" s="37"/>
      <c r="V34" s="37"/>
      <c r="W34" s="177">
        <f>ROUND(BC87+SUM(CG93),2)</f>
        <v>0</v>
      </c>
      <c r="X34" s="176"/>
      <c r="Y34" s="176"/>
      <c r="Z34" s="176"/>
      <c r="AA34" s="176"/>
      <c r="AB34" s="176"/>
      <c r="AC34" s="176"/>
      <c r="AD34" s="176"/>
      <c r="AE34" s="176"/>
      <c r="AF34" s="37"/>
      <c r="AG34" s="37"/>
      <c r="AH34" s="37"/>
      <c r="AI34" s="37"/>
      <c r="AJ34" s="37"/>
      <c r="AK34" s="177">
        <v>0</v>
      </c>
      <c r="AL34" s="176"/>
      <c r="AM34" s="176"/>
      <c r="AN34" s="176"/>
      <c r="AO34" s="17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43</v>
      </c>
      <c r="G35" s="37"/>
      <c r="H35" s="37"/>
      <c r="I35" s="37"/>
      <c r="J35" s="37"/>
      <c r="K35" s="37"/>
      <c r="L35" s="175">
        <v>0</v>
      </c>
      <c r="M35" s="176"/>
      <c r="N35" s="176"/>
      <c r="O35" s="176"/>
      <c r="P35" s="37"/>
      <c r="Q35" s="37"/>
      <c r="R35" s="37"/>
      <c r="S35" s="37"/>
      <c r="T35" s="40" t="s">
        <v>39</v>
      </c>
      <c r="U35" s="37"/>
      <c r="V35" s="37"/>
      <c r="W35" s="177">
        <f>ROUND(BD87+SUM(CH93),2)</f>
        <v>0</v>
      </c>
      <c r="X35" s="176"/>
      <c r="Y35" s="176"/>
      <c r="Z35" s="176"/>
      <c r="AA35" s="176"/>
      <c r="AB35" s="176"/>
      <c r="AC35" s="176"/>
      <c r="AD35" s="176"/>
      <c r="AE35" s="176"/>
      <c r="AF35" s="37"/>
      <c r="AG35" s="37"/>
      <c r="AH35" s="37"/>
      <c r="AI35" s="37"/>
      <c r="AJ35" s="37"/>
      <c r="AK35" s="177">
        <v>0</v>
      </c>
      <c r="AL35" s="176"/>
      <c r="AM35" s="176"/>
      <c r="AN35" s="176"/>
      <c r="AO35" s="17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44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45</v>
      </c>
      <c r="U37" s="44"/>
      <c r="V37" s="44"/>
      <c r="W37" s="44"/>
      <c r="X37" s="178" t="s">
        <v>46</v>
      </c>
      <c r="Y37" s="179"/>
      <c r="Z37" s="179"/>
      <c r="AA37" s="179"/>
      <c r="AB37" s="179"/>
      <c r="AC37" s="44"/>
      <c r="AD37" s="44"/>
      <c r="AE37" s="44"/>
      <c r="AF37" s="44"/>
      <c r="AG37" s="44"/>
      <c r="AH37" s="44"/>
      <c r="AI37" s="44"/>
      <c r="AJ37" s="44"/>
      <c r="AK37" s="180">
        <f>SUM(AK29:AK35)</f>
        <v>6246551.5999999996</v>
      </c>
      <c r="AL37" s="179"/>
      <c r="AM37" s="179"/>
      <c r="AN37" s="179"/>
      <c r="AO37" s="181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48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49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50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49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50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51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52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49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50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49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50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66" t="s">
        <v>53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2018/6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2" t="str">
        <f>K6</f>
        <v>Oprava traťového úseku Nové Město na Moravě - Žďár nad Sázavou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22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24</v>
      </c>
      <c r="AJ80" s="32"/>
      <c r="AK80" s="32"/>
      <c r="AL80" s="32"/>
      <c r="AM80" s="69" t="str">
        <f>IF(AN8= "","",AN8)</f>
        <v>20. 4. 2018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26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30</v>
      </c>
      <c r="AJ82" s="32"/>
      <c r="AK82" s="32"/>
      <c r="AL82" s="32"/>
      <c r="AM82" s="184" t="str">
        <f>IF(E17="","",E17)</f>
        <v xml:space="preserve"> </v>
      </c>
      <c r="AN82" s="184"/>
      <c r="AO82" s="184"/>
      <c r="AP82" s="184"/>
      <c r="AQ82" s="33"/>
      <c r="AS82" s="185" t="s">
        <v>54</v>
      </c>
      <c r="AT82" s="186"/>
      <c r="AU82" s="70"/>
      <c r="AV82" s="70"/>
      <c r="AW82" s="70"/>
      <c r="AX82" s="70"/>
      <c r="AY82" s="70"/>
      <c r="AZ82" s="70"/>
      <c r="BA82" s="70"/>
      <c r="BB82" s="70"/>
      <c r="BC82" s="70"/>
      <c r="BD82" s="71"/>
    </row>
    <row r="83" spans="1:76" s="1" customFormat="1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32</v>
      </c>
      <c r="AJ83" s="32"/>
      <c r="AK83" s="32"/>
      <c r="AL83" s="32"/>
      <c r="AM83" s="184" t="str">
        <f>IF(E20="","",E20)</f>
        <v xml:space="preserve"> </v>
      </c>
      <c r="AN83" s="184"/>
      <c r="AO83" s="184"/>
      <c r="AP83" s="184"/>
      <c r="AQ83" s="33"/>
      <c r="AS83" s="187"/>
      <c r="AT83" s="188"/>
      <c r="AU83" s="72"/>
      <c r="AV83" s="72"/>
      <c r="AW83" s="72"/>
      <c r="AX83" s="72"/>
      <c r="AY83" s="72"/>
      <c r="AZ83" s="72"/>
      <c r="BA83" s="72"/>
      <c r="BB83" s="72"/>
      <c r="BC83" s="72"/>
      <c r="BD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89"/>
      <c r="AT84" s="190"/>
      <c r="AU84" s="32"/>
      <c r="AV84" s="32"/>
      <c r="AW84" s="32"/>
      <c r="AX84" s="32"/>
      <c r="AY84" s="32"/>
      <c r="AZ84" s="32"/>
      <c r="BA84" s="32"/>
      <c r="BB84" s="32"/>
      <c r="BC84" s="32"/>
      <c r="BD84" s="74"/>
    </row>
    <row r="85" spans="1:76" s="1" customFormat="1" ht="29.25" customHeight="1">
      <c r="B85" s="31"/>
      <c r="C85" s="191" t="s">
        <v>55</v>
      </c>
      <c r="D85" s="192"/>
      <c r="E85" s="192"/>
      <c r="F85" s="192"/>
      <c r="G85" s="192"/>
      <c r="H85" s="75"/>
      <c r="I85" s="193" t="s">
        <v>56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57</v>
      </c>
      <c r="AH85" s="192"/>
      <c r="AI85" s="192"/>
      <c r="AJ85" s="192"/>
      <c r="AK85" s="192"/>
      <c r="AL85" s="192"/>
      <c r="AM85" s="192"/>
      <c r="AN85" s="193" t="s">
        <v>58</v>
      </c>
      <c r="AO85" s="192"/>
      <c r="AP85" s="194"/>
      <c r="AQ85" s="33"/>
      <c r="AS85" s="76" t="s">
        <v>59</v>
      </c>
      <c r="AT85" s="77" t="s">
        <v>60</v>
      </c>
      <c r="AU85" s="77" t="s">
        <v>61</v>
      </c>
      <c r="AV85" s="77" t="s">
        <v>62</v>
      </c>
      <c r="AW85" s="77" t="s">
        <v>63</v>
      </c>
      <c r="AX85" s="77" t="s">
        <v>64</v>
      </c>
      <c r="AY85" s="77" t="s">
        <v>65</v>
      </c>
      <c r="AZ85" s="77" t="s">
        <v>66</v>
      </c>
      <c r="BA85" s="77" t="s">
        <v>67</v>
      </c>
      <c r="BB85" s="77" t="s">
        <v>68</v>
      </c>
      <c r="BC85" s="77" t="s">
        <v>69</v>
      </c>
      <c r="BD85" s="78" t="s">
        <v>70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80" t="s">
        <v>71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198">
        <f>ROUND(SUM(AG88:AG90),2)</f>
        <v>5162439.34</v>
      </c>
      <c r="AH87" s="198"/>
      <c r="AI87" s="198"/>
      <c r="AJ87" s="198"/>
      <c r="AK87" s="198"/>
      <c r="AL87" s="198"/>
      <c r="AM87" s="198"/>
      <c r="AN87" s="199">
        <f>SUM(AG87,AT87)</f>
        <v>6246551.5999999996</v>
      </c>
      <c r="AO87" s="199"/>
      <c r="AP87" s="199"/>
      <c r="AQ87" s="67"/>
      <c r="AS87" s="82">
        <f>ROUND(SUM(AS88:AS90),2)</f>
        <v>0</v>
      </c>
      <c r="AT87" s="83">
        <f>ROUND(SUM(AV87:AW87),2)</f>
        <v>1084112.26</v>
      </c>
      <c r="AU87" s="84">
        <f>ROUND(SUM(AU88:AU90),5)</f>
        <v>0</v>
      </c>
      <c r="AV87" s="83">
        <f>ROUND(AZ87*L31,2)</f>
        <v>1084112.26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ROUND(SUM(AZ88:AZ90),2)</f>
        <v>5162439.34</v>
      </c>
      <c r="BA87" s="83">
        <f>ROUND(SUM(BA88:BA90),2)</f>
        <v>0</v>
      </c>
      <c r="BB87" s="83">
        <f>ROUND(SUM(BB88:BB90),2)</f>
        <v>0</v>
      </c>
      <c r="BC87" s="83">
        <f>ROUND(SUM(BC88:BC90),2)</f>
        <v>0</v>
      </c>
      <c r="BD87" s="85">
        <f>ROUND(SUM(BD88:BD90),2)</f>
        <v>0</v>
      </c>
      <c r="BS87" s="86" t="s">
        <v>72</v>
      </c>
      <c r="BT87" s="86" t="s">
        <v>73</v>
      </c>
      <c r="BU87" s="87" t="s">
        <v>74</v>
      </c>
      <c r="BV87" s="86" t="s">
        <v>75</v>
      </c>
      <c r="BW87" s="86" t="s">
        <v>76</v>
      </c>
      <c r="BX87" s="86" t="s">
        <v>77</v>
      </c>
    </row>
    <row r="88" spans="1:76" s="5" customFormat="1" ht="63" customHeight="1">
      <c r="A88" s="88" t="s">
        <v>78</v>
      </c>
      <c r="B88" s="89"/>
      <c r="C88" s="90"/>
      <c r="D88" s="197" t="s">
        <v>79</v>
      </c>
      <c r="E88" s="197"/>
      <c r="F88" s="197"/>
      <c r="G88" s="197"/>
      <c r="H88" s="197"/>
      <c r="I88" s="91"/>
      <c r="J88" s="197" t="s">
        <v>79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5">
        <f>'01 - PZS v km 35,755 - 01...'!M30</f>
        <v>716042.47</v>
      </c>
      <c r="AH88" s="196"/>
      <c r="AI88" s="196"/>
      <c r="AJ88" s="196"/>
      <c r="AK88" s="196"/>
      <c r="AL88" s="196"/>
      <c r="AM88" s="196"/>
      <c r="AN88" s="195">
        <f>SUM(AG88,AT88)</f>
        <v>866411.39</v>
      </c>
      <c r="AO88" s="196"/>
      <c r="AP88" s="196"/>
      <c r="AQ88" s="92"/>
      <c r="AS88" s="93">
        <f>'01 - PZS v km 35,755 - 01...'!M28</f>
        <v>0</v>
      </c>
      <c r="AT88" s="94">
        <f>ROUND(SUM(AV88:AW88),2)</f>
        <v>150368.92000000001</v>
      </c>
      <c r="AU88" s="95">
        <f>'01 - PZS v km 35,755 - 01...'!W111</f>
        <v>0</v>
      </c>
      <c r="AV88" s="94">
        <f>'01 - PZS v km 35,755 - 01...'!M32</f>
        <v>150368.92000000001</v>
      </c>
      <c r="AW88" s="94">
        <f>'01 - PZS v km 35,755 - 01...'!M33</f>
        <v>0</v>
      </c>
      <c r="AX88" s="94">
        <f>'01 - PZS v km 35,755 - 01...'!M34</f>
        <v>0</v>
      </c>
      <c r="AY88" s="94">
        <f>'01 - PZS v km 35,755 - 01...'!M35</f>
        <v>0</v>
      </c>
      <c r="AZ88" s="94">
        <f>'01 - PZS v km 35,755 - 01...'!H32</f>
        <v>716042.47</v>
      </c>
      <c r="BA88" s="94">
        <f>'01 - PZS v km 35,755 - 01...'!H33</f>
        <v>0</v>
      </c>
      <c r="BB88" s="94">
        <f>'01 - PZS v km 35,755 - 01...'!H34</f>
        <v>0</v>
      </c>
      <c r="BC88" s="94">
        <f>'01 - PZS v km 35,755 - 01...'!H35</f>
        <v>0</v>
      </c>
      <c r="BD88" s="96">
        <f>'01 - PZS v km 35,755 - 01...'!H36</f>
        <v>0</v>
      </c>
      <c r="BT88" s="97" t="s">
        <v>80</v>
      </c>
      <c r="BV88" s="97" t="s">
        <v>75</v>
      </c>
      <c r="BW88" s="97" t="s">
        <v>81</v>
      </c>
      <c r="BX88" s="97" t="s">
        <v>76</v>
      </c>
    </row>
    <row r="89" spans="1:76" s="5" customFormat="1" ht="63" customHeight="1">
      <c r="A89" s="88" t="s">
        <v>78</v>
      </c>
      <c r="B89" s="89"/>
      <c r="C89" s="90"/>
      <c r="D89" s="197" t="s">
        <v>82</v>
      </c>
      <c r="E89" s="197"/>
      <c r="F89" s="197"/>
      <c r="G89" s="197"/>
      <c r="H89" s="197"/>
      <c r="I89" s="91"/>
      <c r="J89" s="197" t="s">
        <v>82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5">
        <f>'02 - PZS v km 36,647 - 02...'!M30</f>
        <v>716042.47</v>
      </c>
      <c r="AH89" s="196"/>
      <c r="AI89" s="196"/>
      <c r="AJ89" s="196"/>
      <c r="AK89" s="196"/>
      <c r="AL89" s="196"/>
      <c r="AM89" s="196"/>
      <c r="AN89" s="195">
        <f>SUM(AG89,AT89)</f>
        <v>866411.39</v>
      </c>
      <c r="AO89" s="196"/>
      <c r="AP89" s="196"/>
      <c r="AQ89" s="92"/>
      <c r="AS89" s="93">
        <f>'02 - PZS v km 36,647 - 02...'!M28</f>
        <v>0</v>
      </c>
      <c r="AT89" s="94">
        <f>ROUND(SUM(AV89:AW89),2)</f>
        <v>150368.92000000001</v>
      </c>
      <c r="AU89" s="95">
        <f>'02 - PZS v km 36,647 - 02...'!W111</f>
        <v>0</v>
      </c>
      <c r="AV89" s="94">
        <f>'02 - PZS v km 36,647 - 02...'!M32</f>
        <v>150368.92000000001</v>
      </c>
      <c r="AW89" s="94">
        <f>'02 - PZS v km 36,647 - 02...'!M33</f>
        <v>0</v>
      </c>
      <c r="AX89" s="94">
        <f>'02 - PZS v km 36,647 - 02...'!M34</f>
        <v>0</v>
      </c>
      <c r="AY89" s="94">
        <f>'02 - PZS v km 36,647 - 02...'!M35</f>
        <v>0</v>
      </c>
      <c r="AZ89" s="94">
        <f>'02 - PZS v km 36,647 - 02...'!H32</f>
        <v>716042.47</v>
      </c>
      <c r="BA89" s="94">
        <f>'02 - PZS v km 36,647 - 02...'!H33</f>
        <v>0</v>
      </c>
      <c r="BB89" s="94">
        <f>'02 - PZS v km 36,647 - 02...'!H34</f>
        <v>0</v>
      </c>
      <c r="BC89" s="94">
        <f>'02 - PZS v km 36,647 - 02...'!H35</f>
        <v>0</v>
      </c>
      <c r="BD89" s="96">
        <f>'02 - PZS v km 36,647 - 02...'!H36</f>
        <v>0</v>
      </c>
      <c r="BT89" s="97" t="s">
        <v>80</v>
      </c>
      <c r="BV89" s="97" t="s">
        <v>75</v>
      </c>
      <c r="BW89" s="97" t="s">
        <v>83</v>
      </c>
      <c r="BX89" s="97" t="s">
        <v>76</v>
      </c>
    </row>
    <row r="90" spans="1:76" s="5" customFormat="1" ht="63" customHeight="1">
      <c r="A90" s="88" t="s">
        <v>78</v>
      </c>
      <c r="B90" s="89"/>
      <c r="C90" s="90"/>
      <c r="D90" s="197" t="s">
        <v>84</v>
      </c>
      <c r="E90" s="197"/>
      <c r="F90" s="197"/>
      <c r="G90" s="197"/>
      <c r="H90" s="197"/>
      <c r="I90" s="91"/>
      <c r="J90" s="197" t="s">
        <v>85</v>
      </c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5">
        <f>'03 - Zemní práce a k - 03...'!M30</f>
        <v>3730354.4</v>
      </c>
      <c r="AH90" s="196"/>
      <c r="AI90" s="196"/>
      <c r="AJ90" s="196"/>
      <c r="AK90" s="196"/>
      <c r="AL90" s="196"/>
      <c r="AM90" s="196"/>
      <c r="AN90" s="195">
        <f>SUM(AG90,AT90)</f>
        <v>4513728.82</v>
      </c>
      <c r="AO90" s="196"/>
      <c r="AP90" s="196"/>
      <c r="AQ90" s="92"/>
      <c r="AS90" s="98">
        <f>'03 - Zemní práce a k - 03...'!M28</f>
        <v>0</v>
      </c>
      <c r="AT90" s="99">
        <f>ROUND(SUM(AV90:AW90),2)</f>
        <v>783374.42</v>
      </c>
      <c r="AU90" s="100">
        <f>'03 - Zemní práce a k - 03...'!W114</f>
        <v>0</v>
      </c>
      <c r="AV90" s="99">
        <f>'03 - Zemní práce a k - 03...'!M32</f>
        <v>783374.42</v>
      </c>
      <c r="AW90" s="99">
        <f>'03 - Zemní práce a k - 03...'!M33</f>
        <v>0</v>
      </c>
      <c r="AX90" s="99">
        <f>'03 - Zemní práce a k - 03...'!M34</f>
        <v>0</v>
      </c>
      <c r="AY90" s="99">
        <f>'03 - Zemní práce a k - 03...'!M35</f>
        <v>0</v>
      </c>
      <c r="AZ90" s="99">
        <f>'03 - Zemní práce a k - 03...'!H32</f>
        <v>3730354.4</v>
      </c>
      <c r="BA90" s="99">
        <f>'03 - Zemní práce a k - 03...'!H33</f>
        <v>0</v>
      </c>
      <c r="BB90" s="99">
        <f>'03 - Zemní práce a k - 03...'!H34</f>
        <v>0</v>
      </c>
      <c r="BC90" s="99">
        <f>'03 - Zemní práce a k - 03...'!H35</f>
        <v>0</v>
      </c>
      <c r="BD90" s="101">
        <f>'03 - Zemní práce a k - 03...'!H36</f>
        <v>0</v>
      </c>
      <c r="BT90" s="97" t="s">
        <v>80</v>
      </c>
      <c r="BV90" s="97" t="s">
        <v>75</v>
      </c>
      <c r="BW90" s="97" t="s">
        <v>86</v>
      </c>
      <c r="BX90" s="97" t="s">
        <v>76</v>
      </c>
    </row>
    <row r="91" spans="1:76" ht="13.5">
      <c r="B91" s="22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3"/>
    </row>
    <row r="92" spans="1:76" s="1" customFormat="1" ht="30" customHeight="1">
      <c r="B92" s="31"/>
      <c r="C92" s="80" t="s">
        <v>87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199">
        <v>0</v>
      </c>
      <c r="AH92" s="199"/>
      <c r="AI92" s="199"/>
      <c r="AJ92" s="199"/>
      <c r="AK92" s="199"/>
      <c r="AL92" s="199"/>
      <c r="AM92" s="199"/>
      <c r="AN92" s="199">
        <v>0</v>
      </c>
      <c r="AO92" s="199"/>
      <c r="AP92" s="199"/>
      <c r="AQ92" s="33"/>
      <c r="AS92" s="76" t="s">
        <v>88</v>
      </c>
      <c r="AT92" s="77" t="s">
        <v>89</v>
      </c>
      <c r="AU92" s="77" t="s">
        <v>37</v>
      </c>
      <c r="AV92" s="78" t="s">
        <v>60</v>
      </c>
    </row>
    <row r="93" spans="1:76" s="1" customFormat="1" ht="10.9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3"/>
      <c r="AS93" s="102"/>
      <c r="AT93" s="103"/>
      <c r="AU93" s="103"/>
      <c r="AV93" s="104"/>
    </row>
    <row r="94" spans="1:76" s="1" customFormat="1" ht="30" customHeight="1">
      <c r="B94" s="31"/>
      <c r="C94" s="105" t="s">
        <v>90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200">
        <f>ROUND(AG87+AG92,2)</f>
        <v>5162439.34</v>
      </c>
      <c r="AH94" s="200"/>
      <c r="AI94" s="200"/>
      <c r="AJ94" s="200"/>
      <c r="AK94" s="200"/>
      <c r="AL94" s="200"/>
      <c r="AM94" s="200"/>
      <c r="AN94" s="200">
        <f>AN87+AN92</f>
        <v>6246551.5999999996</v>
      </c>
      <c r="AO94" s="200"/>
      <c r="AP94" s="200"/>
      <c r="AQ94" s="33"/>
    </row>
    <row r="95" spans="1:76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7"/>
    </row>
  </sheetData>
  <sheetProtection algorithmName="SHA-512" hashValue="3ikCDZjJ5o+ssiElu7oD8sZV5Pk+VYHoR8jkYbCpGiWn9NKAixOCufjdUPCfkAnhjmdcHxbJ3Olxyen1pEeGzQ==" saltValue="TWSkxCW5HLi1/FtX7lenVFqE64tUJGCQJJ+XDzYS2Fg2cjV8bkaFOIdF8wS+pN9A5DC5i83dlkb/TObp3T7ltA==" spinCount="10" sheet="1" objects="1" scenarios="1" formatColumns="0" formatRows="0"/>
  <mergeCells count="53">
    <mergeCell ref="AG92:AM92"/>
    <mergeCell ref="AN92:AP92"/>
    <mergeCell ref="AG94:AM94"/>
    <mergeCell ref="AN94:AP94"/>
    <mergeCell ref="AR2:BE2"/>
    <mergeCell ref="AN90:AP90"/>
    <mergeCell ref="AG90:AM90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1 - PZS v km 35,755 - 01...'!C2" display="/"/>
    <hyperlink ref="A89" location="'02 - PZS v km 36,647 - 02...'!C2" display="/"/>
    <hyperlink ref="A90" location="'03 - Zemní práce a k - 03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7"/>
      <c r="B1" s="11"/>
      <c r="C1" s="11"/>
      <c r="D1" s="12" t="s">
        <v>1</v>
      </c>
      <c r="E1" s="11"/>
      <c r="F1" s="13" t="s">
        <v>91</v>
      </c>
      <c r="G1" s="13"/>
      <c r="H1" s="229" t="s">
        <v>92</v>
      </c>
      <c r="I1" s="229"/>
      <c r="J1" s="229"/>
      <c r="K1" s="229"/>
      <c r="L1" s="13" t="s">
        <v>93</v>
      </c>
      <c r="M1" s="11"/>
      <c r="N1" s="11"/>
      <c r="O1" s="12" t="s">
        <v>94</v>
      </c>
      <c r="P1" s="11"/>
      <c r="Q1" s="11"/>
      <c r="R1" s="11"/>
      <c r="S1" s="13" t="s">
        <v>95</v>
      </c>
      <c r="T1" s="13"/>
      <c r="U1" s="107"/>
      <c r="V1" s="10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201" t="s">
        <v>8</v>
      </c>
      <c r="T2" s="202"/>
      <c r="U2" s="202"/>
      <c r="V2" s="202"/>
      <c r="W2" s="202"/>
      <c r="X2" s="202"/>
      <c r="Y2" s="202"/>
      <c r="Z2" s="202"/>
      <c r="AA2" s="202"/>
      <c r="AB2" s="202"/>
      <c r="AC2" s="202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66" t="s">
        <v>97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3" t="str">
        <f>'Rekapitulace stavby'!K6</f>
        <v>Oprava traťového úseku Nové Město na Moravě - Žďár nad Sázavou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70" t="s">
        <v>99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20</v>
      </c>
      <c r="G8" s="32"/>
      <c r="H8" s="32"/>
      <c r="I8" s="32"/>
      <c r="J8" s="32"/>
      <c r="K8" s="32"/>
      <c r="L8" s="32"/>
      <c r="M8" s="28" t="s">
        <v>21</v>
      </c>
      <c r="N8" s="32"/>
      <c r="O8" s="26" t="s">
        <v>20</v>
      </c>
      <c r="P8" s="32"/>
      <c r="Q8" s="32"/>
      <c r="R8" s="33"/>
    </row>
    <row r="9" spans="1:66" s="1" customFormat="1" ht="14.45" customHeight="1">
      <c r="B9" s="31"/>
      <c r="C9" s="32"/>
      <c r="D9" s="28" t="s">
        <v>22</v>
      </c>
      <c r="E9" s="32"/>
      <c r="F9" s="26" t="s">
        <v>23</v>
      </c>
      <c r="G9" s="32"/>
      <c r="H9" s="32"/>
      <c r="I9" s="32"/>
      <c r="J9" s="32"/>
      <c r="K9" s="32"/>
      <c r="L9" s="32"/>
      <c r="M9" s="28" t="s">
        <v>24</v>
      </c>
      <c r="N9" s="32"/>
      <c r="O9" s="206" t="str">
        <f>'Rekapitulace stavby'!AN8</f>
        <v>20. 4. 2018</v>
      </c>
      <c r="P9" s="206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26</v>
      </c>
      <c r="E11" s="32"/>
      <c r="F11" s="32"/>
      <c r="G11" s="32"/>
      <c r="H11" s="32"/>
      <c r="I11" s="32"/>
      <c r="J11" s="32"/>
      <c r="K11" s="32"/>
      <c r="L11" s="32"/>
      <c r="M11" s="28" t="s">
        <v>27</v>
      </c>
      <c r="N11" s="32"/>
      <c r="O11" s="168" t="str">
        <f>IF('Rekapitulace stavby'!AN10="","",'Rekapitulace stavby'!AN10)</f>
        <v/>
      </c>
      <c r="P11" s="1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8" t="str">
        <f>IF('Rekapitulace stavby'!AN11="","",'Rekapitulace stavby'!AN11)</f>
        <v/>
      </c>
      <c r="P12" s="1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27</v>
      </c>
      <c r="N14" s="32"/>
      <c r="O14" s="168" t="str">
        <f>IF('Rekapitulace stavby'!AN13="","",'Rekapitulace stavby'!AN13)</f>
        <v/>
      </c>
      <c r="P14" s="1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8" t="str">
        <f>IF('Rekapitulace stavby'!AN14="","",'Rekapitulace stavby'!AN14)</f>
        <v/>
      </c>
      <c r="P15" s="1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27</v>
      </c>
      <c r="N17" s="32"/>
      <c r="O17" s="168" t="str">
        <f>IF('Rekapitulace stavby'!AN16="","",'Rekapitulace stavby'!AN16)</f>
        <v/>
      </c>
      <c r="P17" s="1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8" t="str">
        <f>IF('Rekapitulace stavby'!AN17="","",'Rekapitulace stavby'!AN17)</f>
        <v/>
      </c>
      <c r="P18" s="1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27</v>
      </c>
      <c r="N20" s="32"/>
      <c r="O20" s="168" t="str">
        <f>IF('Rekapitulace stavby'!AN19="","",'Rekapitulace stavby'!AN19)</f>
        <v/>
      </c>
      <c r="P20" s="1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8" t="str">
        <f>IF('Rekapitulace stavby'!AN20="","",'Rekapitulace stavby'!AN20)</f>
        <v/>
      </c>
      <c r="P21" s="1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71" t="s">
        <v>20</v>
      </c>
      <c r="F24" s="171"/>
      <c r="G24" s="171"/>
      <c r="H24" s="171"/>
      <c r="I24" s="171"/>
      <c r="J24" s="171"/>
      <c r="K24" s="171"/>
      <c r="L24" s="17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8" t="s">
        <v>100</v>
      </c>
      <c r="E27" s="32"/>
      <c r="F27" s="32"/>
      <c r="G27" s="32"/>
      <c r="H27" s="32"/>
      <c r="I27" s="32"/>
      <c r="J27" s="32"/>
      <c r="K27" s="32"/>
      <c r="L27" s="32"/>
      <c r="M27" s="172">
        <f>N88</f>
        <v>716042.47000000009</v>
      </c>
      <c r="N27" s="172"/>
      <c r="O27" s="172"/>
      <c r="P27" s="172"/>
      <c r="Q27" s="32"/>
      <c r="R27" s="33"/>
    </row>
    <row r="28" spans="2:18" s="1" customFormat="1" ht="14.45" customHeight="1">
      <c r="B28" s="31"/>
      <c r="C28" s="32"/>
      <c r="D28" s="30" t="s">
        <v>101</v>
      </c>
      <c r="E28" s="32"/>
      <c r="F28" s="32"/>
      <c r="G28" s="32"/>
      <c r="H28" s="32"/>
      <c r="I28" s="32"/>
      <c r="J28" s="32"/>
      <c r="K28" s="32"/>
      <c r="L28" s="32"/>
      <c r="M28" s="172">
        <f>N92</f>
        <v>0</v>
      </c>
      <c r="N28" s="172"/>
      <c r="O28" s="172"/>
      <c r="P28" s="17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9" t="s">
        <v>36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716042.47</v>
      </c>
      <c r="N30" s="205"/>
      <c r="O30" s="205"/>
      <c r="P30" s="20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37</v>
      </c>
      <c r="E32" s="38" t="s">
        <v>38</v>
      </c>
      <c r="F32" s="39">
        <v>0.21</v>
      </c>
      <c r="G32" s="110" t="s">
        <v>39</v>
      </c>
      <c r="H32" s="208">
        <f>ROUND((SUM(BE92:BE93)+SUM(BE111:BE175)), 2)</f>
        <v>716042.47</v>
      </c>
      <c r="I32" s="205"/>
      <c r="J32" s="205"/>
      <c r="K32" s="32"/>
      <c r="L32" s="32"/>
      <c r="M32" s="208">
        <f>ROUND(ROUND((SUM(BE92:BE93)+SUM(BE111:BE175)), 2)*F32, 2)</f>
        <v>150368.92000000001</v>
      </c>
      <c r="N32" s="205"/>
      <c r="O32" s="205"/>
      <c r="P32" s="205"/>
      <c r="Q32" s="32"/>
      <c r="R32" s="33"/>
    </row>
    <row r="33" spans="2:18" s="1" customFormat="1" ht="14.45" customHeight="1">
      <c r="B33" s="31"/>
      <c r="C33" s="32"/>
      <c r="D33" s="32"/>
      <c r="E33" s="38" t="s">
        <v>40</v>
      </c>
      <c r="F33" s="39">
        <v>0.15</v>
      </c>
      <c r="G33" s="110" t="s">
        <v>39</v>
      </c>
      <c r="H33" s="208">
        <f>ROUND((SUM(BF92:BF93)+SUM(BF111:BF175)), 2)</f>
        <v>0</v>
      </c>
      <c r="I33" s="205"/>
      <c r="J33" s="205"/>
      <c r="K33" s="32"/>
      <c r="L33" s="32"/>
      <c r="M33" s="208">
        <f>ROUND(ROUND((SUM(BF92:BF93)+SUM(BF111:BF175)), 2)*F33, 2)</f>
        <v>0</v>
      </c>
      <c r="N33" s="205"/>
      <c r="O33" s="205"/>
      <c r="P33" s="20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41</v>
      </c>
      <c r="F34" s="39">
        <v>0.21</v>
      </c>
      <c r="G34" s="110" t="s">
        <v>39</v>
      </c>
      <c r="H34" s="208">
        <f>ROUND((SUM(BG92:BG93)+SUM(BG111:BG175)), 2)</f>
        <v>0</v>
      </c>
      <c r="I34" s="205"/>
      <c r="J34" s="205"/>
      <c r="K34" s="32"/>
      <c r="L34" s="32"/>
      <c r="M34" s="208">
        <v>0</v>
      </c>
      <c r="N34" s="205"/>
      <c r="O34" s="205"/>
      <c r="P34" s="20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42</v>
      </c>
      <c r="F35" s="39">
        <v>0.15</v>
      </c>
      <c r="G35" s="110" t="s">
        <v>39</v>
      </c>
      <c r="H35" s="208">
        <f>ROUND((SUM(BH92:BH93)+SUM(BH111:BH175)), 2)</f>
        <v>0</v>
      </c>
      <c r="I35" s="205"/>
      <c r="J35" s="205"/>
      <c r="K35" s="32"/>
      <c r="L35" s="32"/>
      <c r="M35" s="208">
        <v>0</v>
      </c>
      <c r="N35" s="205"/>
      <c r="O35" s="205"/>
      <c r="P35" s="20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43</v>
      </c>
      <c r="F36" s="39">
        <v>0</v>
      </c>
      <c r="G36" s="110" t="s">
        <v>39</v>
      </c>
      <c r="H36" s="208">
        <f>ROUND((SUM(BI92:BI93)+SUM(BI111:BI175)), 2)</f>
        <v>0</v>
      </c>
      <c r="I36" s="205"/>
      <c r="J36" s="205"/>
      <c r="K36" s="32"/>
      <c r="L36" s="32"/>
      <c r="M36" s="208">
        <v>0</v>
      </c>
      <c r="N36" s="205"/>
      <c r="O36" s="205"/>
      <c r="P36" s="20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6"/>
      <c r="D38" s="111" t="s">
        <v>44</v>
      </c>
      <c r="E38" s="75"/>
      <c r="F38" s="75"/>
      <c r="G38" s="112" t="s">
        <v>45</v>
      </c>
      <c r="H38" s="113" t="s">
        <v>46</v>
      </c>
      <c r="I38" s="75"/>
      <c r="J38" s="75"/>
      <c r="K38" s="75"/>
      <c r="L38" s="209">
        <f>SUM(M30:M36)</f>
        <v>866411.39</v>
      </c>
      <c r="M38" s="209"/>
      <c r="N38" s="209"/>
      <c r="O38" s="209"/>
      <c r="P38" s="210"/>
      <c r="Q38" s="10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21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21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21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21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21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21" s="1" customFormat="1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1"/>
      <c r="C76" s="166" t="s">
        <v>102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3"/>
      <c r="T76" s="117"/>
      <c r="U76" s="117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7"/>
      <c r="U77" s="117"/>
    </row>
    <row r="78" spans="2:21" s="1" customFormat="1" ht="30" customHeight="1">
      <c r="B78" s="31"/>
      <c r="C78" s="28" t="s">
        <v>17</v>
      </c>
      <c r="D78" s="32"/>
      <c r="E78" s="32"/>
      <c r="F78" s="203" t="str">
        <f>F6</f>
        <v>Oprava traťového úseku Nové Město na Moravě - Žďár nad Sázavou</v>
      </c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32"/>
      <c r="R78" s="33"/>
      <c r="T78" s="117"/>
      <c r="U78" s="117"/>
    </row>
    <row r="79" spans="2:21" s="1" customFormat="1" ht="36.950000000000003" customHeight="1">
      <c r="B79" s="31"/>
      <c r="C79" s="65" t="s">
        <v>98</v>
      </c>
      <c r="D79" s="32"/>
      <c r="E79" s="32"/>
      <c r="F79" s="182" t="str">
        <f>F7</f>
        <v>01 - PZS v km 35,755 - 01 - PZS v km 35,755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32"/>
      <c r="R79" s="33"/>
      <c r="T79" s="117"/>
      <c r="U79" s="117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7"/>
      <c r="U80" s="117"/>
    </row>
    <row r="81" spans="2:47" s="1" customFormat="1" ht="18" customHeight="1">
      <c r="B81" s="31"/>
      <c r="C81" s="28" t="s">
        <v>22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24</v>
      </c>
      <c r="L81" s="32"/>
      <c r="M81" s="206" t="str">
        <f>IF(O9="","",O9)</f>
        <v>20. 4. 2018</v>
      </c>
      <c r="N81" s="206"/>
      <c r="O81" s="206"/>
      <c r="P81" s="206"/>
      <c r="Q81" s="32"/>
      <c r="R81" s="33"/>
      <c r="T81" s="117"/>
      <c r="U81" s="117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7"/>
      <c r="U82" s="117"/>
    </row>
    <row r="83" spans="2:47" s="1" customFormat="1">
      <c r="B83" s="31"/>
      <c r="C83" s="28" t="s">
        <v>26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68" t="str">
        <f>E18</f>
        <v xml:space="preserve"> </v>
      </c>
      <c r="N83" s="168"/>
      <c r="O83" s="168"/>
      <c r="P83" s="168"/>
      <c r="Q83" s="168"/>
      <c r="R83" s="33"/>
      <c r="T83" s="117"/>
      <c r="U83" s="117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8" t="str">
        <f>E21</f>
        <v xml:space="preserve"> </v>
      </c>
      <c r="N84" s="168"/>
      <c r="O84" s="168"/>
      <c r="P84" s="168"/>
      <c r="Q84" s="168"/>
      <c r="R84" s="33"/>
      <c r="T84" s="117"/>
      <c r="U84" s="117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7"/>
      <c r="U85" s="117"/>
    </row>
    <row r="86" spans="2:47" s="1" customFormat="1" ht="29.25" customHeight="1">
      <c r="B86" s="31"/>
      <c r="C86" s="211" t="s">
        <v>103</v>
      </c>
      <c r="D86" s="212"/>
      <c r="E86" s="212"/>
      <c r="F86" s="212"/>
      <c r="G86" s="212"/>
      <c r="H86" s="106"/>
      <c r="I86" s="106"/>
      <c r="J86" s="106"/>
      <c r="K86" s="106"/>
      <c r="L86" s="106"/>
      <c r="M86" s="106"/>
      <c r="N86" s="211" t="s">
        <v>104</v>
      </c>
      <c r="O86" s="212"/>
      <c r="P86" s="212"/>
      <c r="Q86" s="212"/>
      <c r="R86" s="33"/>
      <c r="T86" s="117"/>
      <c r="U86" s="117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7"/>
      <c r="U87" s="117"/>
    </row>
    <row r="88" spans="2:47" s="1" customFormat="1" ht="29.25" customHeight="1">
      <c r="B88" s="31"/>
      <c r="C88" s="118" t="s">
        <v>105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9">
        <f>N111</f>
        <v>716042.47000000009</v>
      </c>
      <c r="O88" s="213"/>
      <c r="P88" s="213"/>
      <c r="Q88" s="213"/>
      <c r="R88" s="33"/>
      <c r="T88" s="117"/>
      <c r="U88" s="117"/>
      <c r="AU88" s="18" t="s">
        <v>106</v>
      </c>
    </row>
    <row r="89" spans="2:47" s="6" customFormat="1" ht="24.95" customHeight="1">
      <c r="B89" s="119"/>
      <c r="C89" s="120"/>
      <c r="D89" s="121" t="s">
        <v>107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14">
        <f>N112</f>
        <v>700842.47000000009</v>
      </c>
      <c r="O89" s="215"/>
      <c r="P89" s="215"/>
      <c r="Q89" s="215"/>
      <c r="R89" s="122"/>
      <c r="T89" s="123"/>
      <c r="U89" s="123"/>
    </row>
    <row r="90" spans="2:47" s="6" customFormat="1" ht="24.95" customHeight="1">
      <c r="B90" s="119"/>
      <c r="C90" s="120"/>
      <c r="D90" s="121" t="s">
        <v>108</v>
      </c>
      <c r="E90" s="120"/>
      <c r="F90" s="120"/>
      <c r="G90" s="120"/>
      <c r="H90" s="120"/>
      <c r="I90" s="120"/>
      <c r="J90" s="120"/>
      <c r="K90" s="120"/>
      <c r="L90" s="120"/>
      <c r="M90" s="120"/>
      <c r="N90" s="214">
        <f>N173</f>
        <v>15200</v>
      </c>
      <c r="O90" s="215"/>
      <c r="P90" s="215"/>
      <c r="Q90" s="215"/>
      <c r="R90" s="122"/>
      <c r="T90" s="123"/>
      <c r="U90" s="123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  <c r="T91" s="117"/>
      <c r="U91" s="117"/>
    </row>
    <row r="92" spans="2:47" s="1" customFormat="1" ht="29.25" customHeight="1">
      <c r="B92" s="31"/>
      <c r="C92" s="118" t="s">
        <v>109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13">
        <v>0</v>
      </c>
      <c r="O92" s="216"/>
      <c r="P92" s="216"/>
      <c r="Q92" s="216"/>
      <c r="R92" s="33"/>
      <c r="T92" s="124"/>
      <c r="U92" s="125" t="s">
        <v>37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  <c r="T93" s="117"/>
      <c r="U93" s="117"/>
    </row>
    <row r="94" spans="2:47" s="1" customFormat="1" ht="29.25" customHeight="1">
      <c r="B94" s="31"/>
      <c r="C94" s="105" t="s">
        <v>90</v>
      </c>
      <c r="D94" s="106"/>
      <c r="E94" s="106"/>
      <c r="F94" s="106"/>
      <c r="G94" s="106"/>
      <c r="H94" s="106"/>
      <c r="I94" s="106"/>
      <c r="J94" s="106"/>
      <c r="K94" s="106"/>
      <c r="L94" s="200">
        <f>ROUND(SUM(N88+N92),2)</f>
        <v>716042.47</v>
      </c>
      <c r="M94" s="200"/>
      <c r="N94" s="200"/>
      <c r="O94" s="200"/>
      <c r="P94" s="200"/>
      <c r="Q94" s="200"/>
      <c r="R94" s="33"/>
      <c r="T94" s="117"/>
      <c r="U94" s="117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  <c r="T95" s="117"/>
      <c r="U95" s="11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66" t="s">
        <v>110</v>
      </c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17</v>
      </c>
      <c r="D102" s="32"/>
      <c r="E102" s="32"/>
      <c r="F102" s="203" t="str">
        <f>F6</f>
        <v>Oprava traťového úseku Nové Město na Moravě - Žďár nad Sázavou</v>
      </c>
      <c r="G102" s="204"/>
      <c r="H102" s="204"/>
      <c r="I102" s="204"/>
      <c r="J102" s="204"/>
      <c r="K102" s="204"/>
      <c r="L102" s="204"/>
      <c r="M102" s="204"/>
      <c r="N102" s="204"/>
      <c r="O102" s="204"/>
      <c r="P102" s="204"/>
      <c r="Q102" s="32"/>
      <c r="R102" s="33"/>
    </row>
    <row r="103" spans="2:63" s="1" customFormat="1" ht="36.950000000000003" customHeight="1">
      <c r="B103" s="31"/>
      <c r="C103" s="65" t="s">
        <v>98</v>
      </c>
      <c r="D103" s="32"/>
      <c r="E103" s="32"/>
      <c r="F103" s="182" t="str">
        <f>F7</f>
        <v>01 - PZS v km 35,755 - 01 - PZS v km 35,755</v>
      </c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22</v>
      </c>
      <c r="D105" s="32"/>
      <c r="E105" s="32"/>
      <c r="F105" s="26" t="str">
        <f>F9</f>
        <v xml:space="preserve"> </v>
      </c>
      <c r="G105" s="32"/>
      <c r="H105" s="32"/>
      <c r="I105" s="32"/>
      <c r="J105" s="32"/>
      <c r="K105" s="28" t="s">
        <v>24</v>
      </c>
      <c r="L105" s="32"/>
      <c r="M105" s="206" t="str">
        <f>IF(O9="","",O9)</f>
        <v>20. 4. 2018</v>
      </c>
      <c r="N105" s="206"/>
      <c r="O105" s="206"/>
      <c r="P105" s="206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>
      <c r="B107" s="31"/>
      <c r="C107" s="28" t="s">
        <v>26</v>
      </c>
      <c r="D107" s="32"/>
      <c r="E107" s="32"/>
      <c r="F107" s="26" t="str">
        <f>E12</f>
        <v xml:space="preserve"> </v>
      </c>
      <c r="G107" s="32"/>
      <c r="H107" s="32"/>
      <c r="I107" s="32"/>
      <c r="J107" s="32"/>
      <c r="K107" s="28" t="s">
        <v>30</v>
      </c>
      <c r="L107" s="32"/>
      <c r="M107" s="168" t="str">
        <f>E18</f>
        <v xml:space="preserve"> </v>
      </c>
      <c r="N107" s="168"/>
      <c r="O107" s="168"/>
      <c r="P107" s="168"/>
      <c r="Q107" s="168"/>
      <c r="R107" s="33"/>
    </row>
    <row r="108" spans="2:63" s="1" customFormat="1" ht="14.45" customHeight="1">
      <c r="B108" s="31"/>
      <c r="C108" s="28" t="s">
        <v>29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32</v>
      </c>
      <c r="L108" s="32"/>
      <c r="M108" s="168" t="str">
        <f>E21</f>
        <v xml:space="preserve"> </v>
      </c>
      <c r="N108" s="168"/>
      <c r="O108" s="168"/>
      <c r="P108" s="168"/>
      <c r="Q108" s="168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7" customFormat="1" ht="29.25" customHeight="1">
      <c r="B110" s="126"/>
      <c r="C110" s="127" t="s">
        <v>111</v>
      </c>
      <c r="D110" s="128" t="s">
        <v>112</v>
      </c>
      <c r="E110" s="128" t="s">
        <v>55</v>
      </c>
      <c r="F110" s="217" t="s">
        <v>113</v>
      </c>
      <c r="G110" s="217"/>
      <c r="H110" s="217"/>
      <c r="I110" s="217"/>
      <c r="J110" s="128" t="s">
        <v>114</v>
      </c>
      <c r="K110" s="128" t="s">
        <v>115</v>
      </c>
      <c r="L110" s="217" t="s">
        <v>116</v>
      </c>
      <c r="M110" s="217"/>
      <c r="N110" s="217" t="s">
        <v>104</v>
      </c>
      <c r="O110" s="217"/>
      <c r="P110" s="217"/>
      <c r="Q110" s="218"/>
      <c r="R110" s="129"/>
      <c r="T110" s="76" t="s">
        <v>117</v>
      </c>
      <c r="U110" s="77" t="s">
        <v>37</v>
      </c>
      <c r="V110" s="77" t="s">
        <v>118</v>
      </c>
      <c r="W110" s="77" t="s">
        <v>119</v>
      </c>
      <c r="X110" s="77" t="s">
        <v>120</v>
      </c>
      <c r="Y110" s="77" t="s">
        <v>121</v>
      </c>
      <c r="Z110" s="77" t="s">
        <v>122</v>
      </c>
      <c r="AA110" s="78" t="s">
        <v>123</v>
      </c>
    </row>
    <row r="111" spans="2:63" s="1" customFormat="1" ht="29.25" customHeight="1">
      <c r="B111" s="31"/>
      <c r="C111" s="80" t="s">
        <v>100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23">
        <f>BK111</f>
        <v>716042.47000000009</v>
      </c>
      <c r="O111" s="224"/>
      <c r="P111" s="224"/>
      <c r="Q111" s="224"/>
      <c r="R111" s="33"/>
      <c r="T111" s="79"/>
      <c r="U111" s="47"/>
      <c r="V111" s="47"/>
      <c r="W111" s="130">
        <f>W112+W173</f>
        <v>0</v>
      </c>
      <c r="X111" s="47"/>
      <c r="Y111" s="130">
        <f>Y112+Y173</f>
        <v>0</v>
      </c>
      <c r="Z111" s="47"/>
      <c r="AA111" s="131">
        <f>AA112+AA173</f>
        <v>0</v>
      </c>
      <c r="AT111" s="18" t="s">
        <v>72</v>
      </c>
      <c r="AU111" s="18" t="s">
        <v>106</v>
      </c>
      <c r="BK111" s="132">
        <f>BK112+BK173</f>
        <v>716042.47000000009</v>
      </c>
    </row>
    <row r="112" spans="2:63" s="8" customFormat="1" ht="37.35" customHeight="1">
      <c r="B112" s="133"/>
      <c r="C112" s="134"/>
      <c r="D112" s="135" t="s">
        <v>107</v>
      </c>
      <c r="E112" s="135"/>
      <c r="F112" s="135"/>
      <c r="G112" s="135"/>
      <c r="H112" s="135"/>
      <c r="I112" s="135"/>
      <c r="J112" s="135"/>
      <c r="K112" s="135"/>
      <c r="L112" s="135"/>
      <c r="M112" s="135"/>
      <c r="N112" s="225">
        <f>BK112</f>
        <v>700842.47000000009</v>
      </c>
      <c r="O112" s="226"/>
      <c r="P112" s="226"/>
      <c r="Q112" s="226"/>
      <c r="R112" s="136"/>
      <c r="T112" s="137"/>
      <c r="U112" s="134"/>
      <c r="V112" s="134"/>
      <c r="W112" s="138">
        <f>SUM(W113:W172)</f>
        <v>0</v>
      </c>
      <c r="X112" s="134"/>
      <c r="Y112" s="138">
        <f>SUM(Y113:Y172)</f>
        <v>0</v>
      </c>
      <c r="Z112" s="134"/>
      <c r="AA112" s="139">
        <f>SUM(AA113:AA172)</f>
        <v>0</v>
      </c>
      <c r="AR112" s="140" t="s">
        <v>124</v>
      </c>
      <c r="AT112" s="141" t="s">
        <v>72</v>
      </c>
      <c r="AU112" s="141" t="s">
        <v>73</v>
      </c>
      <c r="AY112" s="140" t="s">
        <v>125</v>
      </c>
      <c r="BK112" s="142">
        <f>SUM(BK113:BK172)</f>
        <v>700842.47000000009</v>
      </c>
    </row>
    <row r="113" spans="2:65" s="1" customFormat="1" ht="16.5" customHeight="1">
      <c r="B113" s="31"/>
      <c r="C113" s="143" t="s">
        <v>80</v>
      </c>
      <c r="D113" s="143" t="s">
        <v>126</v>
      </c>
      <c r="E113" s="144" t="s">
        <v>127</v>
      </c>
      <c r="F113" s="219" t="s">
        <v>128</v>
      </c>
      <c r="G113" s="219"/>
      <c r="H113" s="219"/>
      <c r="I113" s="219"/>
      <c r="J113" s="145" t="s">
        <v>129</v>
      </c>
      <c r="K113" s="146">
        <v>1</v>
      </c>
      <c r="L113" s="220">
        <v>25281.88</v>
      </c>
      <c r="M113" s="220"/>
      <c r="N113" s="220">
        <f t="shared" ref="N113:N144" si="0">ROUND(L113*K113,2)</f>
        <v>25281.88</v>
      </c>
      <c r="O113" s="221"/>
      <c r="P113" s="221"/>
      <c r="Q113" s="221"/>
      <c r="R113" s="33"/>
      <c r="T113" s="147" t="s">
        <v>20</v>
      </c>
      <c r="U113" s="40" t="s">
        <v>38</v>
      </c>
      <c r="V113" s="148">
        <v>0</v>
      </c>
      <c r="W113" s="148">
        <f t="shared" ref="W113:W144" si="1">V113*K113</f>
        <v>0</v>
      </c>
      <c r="X113" s="148">
        <v>0</v>
      </c>
      <c r="Y113" s="148">
        <f t="shared" ref="Y113:Y144" si="2">X113*K113</f>
        <v>0</v>
      </c>
      <c r="Z113" s="148">
        <v>0</v>
      </c>
      <c r="AA113" s="149">
        <f t="shared" ref="AA113:AA144" si="3">Z113*K113</f>
        <v>0</v>
      </c>
      <c r="AR113" s="18" t="s">
        <v>130</v>
      </c>
      <c r="AT113" s="18" t="s">
        <v>126</v>
      </c>
      <c r="AU113" s="18" t="s">
        <v>80</v>
      </c>
      <c r="AY113" s="18" t="s">
        <v>125</v>
      </c>
      <c r="BE113" s="150">
        <f t="shared" ref="BE113:BE144" si="4">IF(U113="základní",N113,0)</f>
        <v>25281.88</v>
      </c>
      <c r="BF113" s="150">
        <f t="shared" ref="BF113:BF144" si="5">IF(U113="snížená",N113,0)</f>
        <v>0</v>
      </c>
      <c r="BG113" s="150">
        <f t="shared" ref="BG113:BG144" si="6">IF(U113="zákl. přenesená",N113,0)</f>
        <v>0</v>
      </c>
      <c r="BH113" s="150">
        <f t="shared" ref="BH113:BH144" si="7">IF(U113="sníž. přenesená",N113,0)</f>
        <v>0</v>
      </c>
      <c r="BI113" s="150">
        <f t="shared" ref="BI113:BI144" si="8">IF(U113="nulová",N113,0)</f>
        <v>0</v>
      </c>
      <c r="BJ113" s="18" t="s">
        <v>80</v>
      </c>
      <c r="BK113" s="150">
        <f t="shared" ref="BK113:BK144" si="9">ROUND(L113*K113,2)</f>
        <v>25281.88</v>
      </c>
      <c r="BL113" s="18" t="s">
        <v>130</v>
      </c>
      <c r="BM113" s="18" t="s">
        <v>96</v>
      </c>
    </row>
    <row r="114" spans="2:65" s="1" customFormat="1" ht="25.5" customHeight="1">
      <c r="B114" s="31"/>
      <c r="C114" s="143" t="s">
        <v>96</v>
      </c>
      <c r="D114" s="143" t="s">
        <v>126</v>
      </c>
      <c r="E114" s="144" t="s">
        <v>131</v>
      </c>
      <c r="F114" s="219" t="s">
        <v>132</v>
      </c>
      <c r="G114" s="219"/>
      <c r="H114" s="219"/>
      <c r="I114" s="219"/>
      <c r="J114" s="145" t="s">
        <v>129</v>
      </c>
      <c r="K114" s="146">
        <v>1</v>
      </c>
      <c r="L114" s="220">
        <v>16096.62</v>
      </c>
      <c r="M114" s="220"/>
      <c r="N114" s="220">
        <f t="shared" si="0"/>
        <v>16096.62</v>
      </c>
      <c r="O114" s="221"/>
      <c r="P114" s="221"/>
      <c r="Q114" s="221"/>
      <c r="R114" s="33"/>
      <c r="T114" s="147" t="s">
        <v>20</v>
      </c>
      <c r="U114" s="40" t="s">
        <v>38</v>
      </c>
      <c r="V114" s="148">
        <v>0</v>
      </c>
      <c r="W114" s="148">
        <f t="shared" si="1"/>
        <v>0</v>
      </c>
      <c r="X114" s="148">
        <v>0</v>
      </c>
      <c r="Y114" s="148">
        <f t="shared" si="2"/>
        <v>0</v>
      </c>
      <c r="Z114" s="148">
        <v>0</v>
      </c>
      <c r="AA114" s="149">
        <f t="shared" si="3"/>
        <v>0</v>
      </c>
      <c r="AR114" s="18" t="s">
        <v>130</v>
      </c>
      <c r="AT114" s="18" t="s">
        <v>126</v>
      </c>
      <c r="AU114" s="18" t="s">
        <v>80</v>
      </c>
      <c r="AY114" s="18" t="s">
        <v>125</v>
      </c>
      <c r="BE114" s="150">
        <f t="shared" si="4"/>
        <v>16096.62</v>
      </c>
      <c r="BF114" s="150">
        <f t="shared" si="5"/>
        <v>0</v>
      </c>
      <c r="BG114" s="150">
        <f t="shared" si="6"/>
        <v>0</v>
      </c>
      <c r="BH114" s="150">
        <f t="shared" si="7"/>
        <v>0</v>
      </c>
      <c r="BI114" s="150">
        <f t="shared" si="8"/>
        <v>0</v>
      </c>
      <c r="BJ114" s="18" t="s">
        <v>80</v>
      </c>
      <c r="BK114" s="150">
        <f t="shared" si="9"/>
        <v>16096.62</v>
      </c>
      <c r="BL114" s="18" t="s">
        <v>130</v>
      </c>
      <c r="BM114" s="18" t="s">
        <v>124</v>
      </c>
    </row>
    <row r="115" spans="2:65" s="1" customFormat="1" ht="25.5" customHeight="1">
      <c r="B115" s="31"/>
      <c r="C115" s="143" t="s">
        <v>133</v>
      </c>
      <c r="D115" s="143" t="s">
        <v>126</v>
      </c>
      <c r="E115" s="144" t="s">
        <v>134</v>
      </c>
      <c r="F115" s="219" t="s">
        <v>135</v>
      </c>
      <c r="G115" s="219"/>
      <c r="H115" s="219"/>
      <c r="I115" s="219"/>
      <c r="J115" s="145" t="s">
        <v>129</v>
      </c>
      <c r="K115" s="146">
        <v>1</v>
      </c>
      <c r="L115" s="220">
        <v>18643.55</v>
      </c>
      <c r="M115" s="220"/>
      <c r="N115" s="220">
        <f t="shared" si="0"/>
        <v>18643.55</v>
      </c>
      <c r="O115" s="221"/>
      <c r="P115" s="221"/>
      <c r="Q115" s="221"/>
      <c r="R115" s="33"/>
      <c r="T115" s="147" t="s">
        <v>20</v>
      </c>
      <c r="U115" s="40" t="s">
        <v>38</v>
      </c>
      <c r="V115" s="148">
        <v>0</v>
      </c>
      <c r="W115" s="148">
        <f t="shared" si="1"/>
        <v>0</v>
      </c>
      <c r="X115" s="148">
        <v>0</v>
      </c>
      <c r="Y115" s="148">
        <f t="shared" si="2"/>
        <v>0</v>
      </c>
      <c r="Z115" s="148">
        <v>0</v>
      </c>
      <c r="AA115" s="149">
        <f t="shared" si="3"/>
        <v>0</v>
      </c>
      <c r="AR115" s="18" t="s">
        <v>130</v>
      </c>
      <c r="AT115" s="18" t="s">
        <v>126</v>
      </c>
      <c r="AU115" s="18" t="s">
        <v>80</v>
      </c>
      <c r="AY115" s="18" t="s">
        <v>125</v>
      </c>
      <c r="BE115" s="150">
        <f t="shared" si="4"/>
        <v>18643.55</v>
      </c>
      <c r="BF115" s="150">
        <f t="shared" si="5"/>
        <v>0</v>
      </c>
      <c r="BG115" s="150">
        <f t="shared" si="6"/>
        <v>0</v>
      </c>
      <c r="BH115" s="150">
        <f t="shared" si="7"/>
        <v>0</v>
      </c>
      <c r="BI115" s="150">
        <f t="shared" si="8"/>
        <v>0</v>
      </c>
      <c r="BJ115" s="18" t="s">
        <v>80</v>
      </c>
      <c r="BK115" s="150">
        <f t="shared" si="9"/>
        <v>18643.55</v>
      </c>
      <c r="BL115" s="18" t="s">
        <v>130</v>
      </c>
      <c r="BM115" s="18" t="s">
        <v>136</v>
      </c>
    </row>
    <row r="116" spans="2:65" s="1" customFormat="1" ht="25.5" customHeight="1">
      <c r="B116" s="31"/>
      <c r="C116" s="143" t="s">
        <v>124</v>
      </c>
      <c r="D116" s="143" t="s">
        <v>126</v>
      </c>
      <c r="E116" s="144" t="s">
        <v>137</v>
      </c>
      <c r="F116" s="219" t="s">
        <v>138</v>
      </c>
      <c r="G116" s="219"/>
      <c r="H116" s="219"/>
      <c r="I116" s="219"/>
      <c r="J116" s="145" t="s">
        <v>129</v>
      </c>
      <c r="K116" s="146">
        <v>1</v>
      </c>
      <c r="L116" s="220">
        <v>22311.13</v>
      </c>
      <c r="M116" s="220"/>
      <c r="N116" s="220">
        <f t="shared" si="0"/>
        <v>22311.13</v>
      </c>
      <c r="O116" s="221"/>
      <c r="P116" s="221"/>
      <c r="Q116" s="221"/>
      <c r="R116" s="33"/>
      <c r="T116" s="147" t="s">
        <v>20</v>
      </c>
      <c r="U116" s="40" t="s">
        <v>38</v>
      </c>
      <c r="V116" s="148">
        <v>0</v>
      </c>
      <c r="W116" s="148">
        <f t="shared" si="1"/>
        <v>0</v>
      </c>
      <c r="X116" s="148">
        <v>0</v>
      </c>
      <c r="Y116" s="148">
        <f t="shared" si="2"/>
        <v>0</v>
      </c>
      <c r="Z116" s="148">
        <v>0</v>
      </c>
      <c r="AA116" s="149">
        <f t="shared" si="3"/>
        <v>0</v>
      </c>
      <c r="AR116" s="18" t="s">
        <v>130</v>
      </c>
      <c r="AT116" s="18" t="s">
        <v>126</v>
      </c>
      <c r="AU116" s="18" t="s">
        <v>80</v>
      </c>
      <c r="AY116" s="18" t="s">
        <v>125</v>
      </c>
      <c r="BE116" s="150">
        <f t="shared" si="4"/>
        <v>22311.13</v>
      </c>
      <c r="BF116" s="150">
        <f t="shared" si="5"/>
        <v>0</v>
      </c>
      <c r="BG116" s="150">
        <f t="shared" si="6"/>
        <v>0</v>
      </c>
      <c r="BH116" s="150">
        <f t="shared" si="7"/>
        <v>0</v>
      </c>
      <c r="BI116" s="150">
        <f t="shared" si="8"/>
        <v>0</v>
      </c>
      <c r="BJ116" s="18" t="s">
        <v>80</v>
      </c>
      <c r="BK116" s="150">
        <f t="shared" si="9"/>
        <v>22311.13</v>
      </c>
      <c r="BL116" s="18" t="s">
        <v>130</v>
      </c>
      <c r="BM116" s="18" t="s">
        <v>139</v>
      </c>
    </row>
    <row r="117" spans="2:65" s="1" customFormat="1" ht="25.5" customHeight="1">
      <c r="B117" s="31"/>
      <c r="C117" s="143" t="s">
        <v>140</v>
      </c>
      <c r="D117" s="143" t="s">
        <v>126</v>
      </c>
      <c r="E117" s="144" t="s">
        <v>141</v>
      </c>
      <c r="F117" s="219" t="s">
        <v>142</v>
      </c>
      <c r="G117" s="219"/>
      <c r="H117" s="219"/>
      <c r="I117" s="219"/>
      <c r="J117" s="145" t="s">
        <v>129</v>
      </c>
      <c r="K117" s="146">
        <v>1</v>
      </c>
      <c r="L117" s="220">
        <v>19356.689999999999</v>
      </c>
      <c r="M117" s="220"/>
      <c r="N117" s="220">
        <f t="shared" si="0"/>
        <v>19356.689999999999</v>
      </c>
      <c r="O117" s="221"/>
      <c r="P117" s="221"/>
      <c r="Q117" s="221"/>
      <c r="R117" s="33"/>
      <c r="T117" s="147" t="s">
        <v>20</v>
      </c>
      <c r="U117" s="40" t="s">
        <v>38</v>
      </c>
      <c r="V117" s="148">
        <v>0</v>
      </c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18" t="s">
        <v>130</v>
      </c>
      <c r="AT117" s="18" t="s">
        <v>126</v>
      </c>
      <c r="AU117" s="18" t="s">
        <v>80</v>
      </c>
      <c r="AY117" s="18" t="s">
        <v>125</v>
      </c>
      <c r="BE117" s="150">
        <f t="shared" si="4"/>
        <v>19356.689999999999</v>
      </c>
      <c r="BF117" s="150">
        <f t="shared" si="5"/>
        <v>0</v>
      </c>
      <c r="BG117" s="150">
        <f t="shared" si="6"/>
        <v>0</v>
      </c>
      <c r="BH117" s="150">
        <f t="shared" si="7"/>
        <v>0</v>
      </c>
      <c r="BI117" s="150">
        <f t="shared" si="8"/>
        <v>0</v>
      </c>
      <c r="BJ117" s="18" t="s">
        <v>80</v>
      </c>
      <c r="BK117" s="150">
        <f t="shared" si="9"/>
        <v>19356.689999999999</v>
      </c>
      <c r="BL117" s="18" t="s">
        <v>130</v>
      </c>
      <c r="BM117" s="18" t="s">
        <v>143</v>
      </c>
    </row>
    <row r="118" spans="2:65" s="1" customFormat="1" ht="25.5" customHeight="1">
      <c r="B118" s="31"/>
      <c r="C118" s="143" t="s">
        <v>136</v>
      </c>
      <c r="D118" s="143" t="s">
        <v>126</v>
      </c>
      <c r="E118" s="144" t="s">
        <v>144</v>
      </c>
      <c r="F118" s="219" t="s">
        <v>145</v>
      </c>
      <c r="G118" s="219"/>
      <c r="H118" s="219"/>
      <c r="I118" s="219"/>
      <c r="J118" s="145" t="s">
        <v>129</v>
      </c>
      <c r="K118" s="146">
        <v>4</v>
      </c>
      <c r="L118" s="220">
        <v>20069.830000000002</v>
      </c>
      <c r="M118" s="220"/>
      <c r="N118" s="220">
        <f t="shared" si="0"/>
        <v>80279.320000000007</v>
      </c>
      <c r="O118" s="221"/>
      <c r="P118" s="221"/>
      <c r="Q118" s="221"/>
      <c r="R118" s="33"/>
      <c r="T118" s="147" t="s">
        <v>20</v>
      </c>
      <c r="U118" s="40" t="s">
        <v>38</v>
      </c>
      <c r="V118" s="148">
        <v>0</v>
      </c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18" t="s">
        <v>130</v>
      </c>
      <c r="AT118" s="18" t="s">
        <v>126</v>
      </c>
      <c r="AU118" s="18" t="s">
        <v>80</v>
      </c>
      <c r="AY118" s="18" t="s">
        <v>125</v>
      </c>
      <c r="BE118" s="150">
        <f t="shared" si="4"/>
        <v>80279.320000000007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18" t="s">
        <v>80</v>
      </c>
      <c r="BK118" s="150">
        <f t="shared" si="9"/>
        <v>80279.320000000007</v>
      </c>
      <c r="BL118" s="18" t="s">
        <v>130</v>
      </c>
      <c r="BM118" s="18" t="s">
        <v>146</v>
      </c>
    </row>
    <row r="119" spans="2:65" s="1" customFormat="1" ht="25.5" customHeight="1">
      <c r="B119" s="31"/>
      <c r="C119" s="143" t="s">
        <v>147</v>
      </c>
      <c r="D119" s="143" t="s">
        <v>126</v>
      </c>
      <c r="E119" s="144" t="s">
        <v>148</v>
      </c>
      <c r="F119" s="219" t="s">
        <v>149</v>
      </c>
      <c r="G119" s="219"/>
      <c r="H119" s="219"/>
      <c r="I119" s="219"/>
      <c r="J119" s="145" t="s">
        <v>129</v>
      </c>
      <c r="K119" s="146">
        <v>2</v>
      </c>
      <c r="L119" s="220">
        <v>19254.810000000001</v>
      </c>
      <c r="M119" s="220"/>
      <c r="N119" s="220">
        <f t="shared" si="0"/>
        <v>38509.620000000003</v>
      </c>
      <c r="O119" s="221"/>
      <c r="P119" s="221"/>
      <c r="Q119" s="221"/>
      <c r="R119" s="33"/>
      <c r="T119" s="147" t="s">
        <v>20</v>
      </c>
      <c r="U119" s="40" t="s">
        <v>38</v>
      </c>
      <c r="V119" s="148">
        <v>0</v>
      </c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18" t="s">
        <v>130</v>
      </c>
      <c r="AT119" s="18" t="s">
        <v>126</v>
      </c>
      <c r="AU119" s="18" t="s">
        <v>80</v>
      </c>
      <c r="AY119" s="18" t="s">
        <v>125</v>
      </c>
      <c r="BE119" s="150">
        <f t="shared" si="4"/>
        <v>38509.620000000003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18" t="s">
        <v>80</v>
      </c>
      <c r="BK119" s="150">
        <f t="shared" si="9"/>
        <v>38509.620000000003</v>
      </c>
      <c r="BL119" s="18" t="s">
        <v>130</v>
      </c>
      <c r="BM119" s="18" t="s">
        <v>150</v>
      </c>
    </row>
    <row r="120" spans="2:65" s="1" customFormat="1" ht="25.5" customHeight="1">
      <c r="B120" s="31"/>
      <c r="C120" s="143" t="s">
        <v>139</v>
      </c>
      <c r="D120" s="143" t="s">
        <v>126</v>
      </c>
      <c r="E120" s="144" t="s">
        <v>151</v>
      </c>
      <c r="F120" s="219" t="s">
        <v>152</v>
      </c>
      <c r="G120" s="219"/>
      <c r="H120" s="219"/>
      <c r="I120" s="219"/>
      <c r="J120" s="145" t="s">
        <v>129</v>
      </c>
      <c r="K120" s="146">
        <v>2</v>
      </c>
      <c r="L120" s="220">
        <v>21597.99</v>
      </c>
      <c r="M120" s="220"/>
      <c r="N120" s="220">
        <f t="shared" si="0"/>
        <v>43195.98</v>
      </c>
      <c r="O120" s="221"/>
      <c r="P120" s="221"/>
      <c r="Q120" s="221"/>
      <c r="R120" s="33"/>
      <c r="T120" s="147" t="s">
        <v>20</v>
      </c>
      <c r="U120" s="40" t="s">
        <v>38</v>
      </c>
      <c r="V120" s="148">
        <v>0</v>
      </c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18" t="s">
        <v>130</v>
      </c>
      <c r="AT120" s="18" t="s">
        <v>126</v>
      </c>
      <c r="AU120" s="18" t="s">
        <v>80</v>
      </c>
      <c r="AY120" s="18" t="s">
        <v>125</v>
      </c>
      <c r="BE120" s="150">
        <f t="shared" si="4"/>
        <v>43195.98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18" t="s">
        <v>80</v>
      </c>
      <c r="BK120" s="150">
        <f t="shared" si="9"/>
        <v>43195.98</v>
      </c>
      <c r="BL120" s="18" t="s">
        <v>130</v>
      </c>
      <c r="BM120" s="18" t="s">
        <v>153</v>
      </c>
    </row>
    <row r="121" spans="2:65" s="1" customFormat="1" ht="25.5" customHeight="1">
      <c r="B121" s="31"/>
      <c r="C121" s="143" t="s">
        <v>154</v>
      </c>
      <c r="D121" s="143" t="s">
        <v>126</v>
      </c>
      <c r="E121" s="144" t="s">
        <v>155</v>
      </c>
      <c r="F121" s="219" t="s">
        <v>156</v>
      </c>
      <c r="G121" s="219"/>
      <c r="H121" s="219"/>
      <c r="I121" s="219"/>
      <c r="J121" s="145" t="s">
        <v>129</v>
      </c>
      <c r="K121" s="146">
        <v>1</v>
      </c>
      <c r="L121" s="220">
        <v>11614.01</v>
      </c>
      <c r="M121" s="220"/>
      <c r="N121" s="220">
        <f t="shared" si="0"/>
        <v>11614.01</v>
      </c>
      <c r="O121" s="221"/>
      <c r="P121" s="221"/>
      <c r="Q121" s="221"/>
      <c r="R121" s="33"/>
      <c r="T121" s="147" t="s">
        <v>20</v>
      </c>
      <c r="U121" s="40" t="s">
        <v>38</v>
      </c>
      <c r="V121" s="148">
        <v>0</v>
      </c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18" t="s">
        <v>130</v>
      </c>
      <c r="AT121" s="18" t="s">
        <v>126</v>
      </c>
      <c r="AU121" s="18" t="s">
        <v>80</v>
      </c>
      <c r="AY121" s="18" t="s">
        <v>125</v>
      </c>
      <c r="BE121" s="150">
        <f t="shared" si="4"/>
        <v>11614.01</v>
      </c>
      <c r="BF121" s="150">
        <f t="shared" si="5"/>
        <v>0</v>
      </c>
      <c r="BG121" s="150">
        <f t="shared" si="6"/>
        <v>0</v>
      </c>
      <c r="BH121" s="150">
        <f t="shared" si="7"/>
        <v>0</v>
      </c>
      <c r="BI121" s="150">
        <f t="shared" si="8"/>
        <v>0</v>
      </c>
      <c r="BJ121" s="18" t="s">
        <v>80</v>
      </c>
      <c r="BK121" s="150">
        <f t="shared" si="9"/>
        <v>11614.01</v>
      </c>
      <c r="BL121" s="18" t="s">
        <v>130</v>
      </c>
      <c r="BM121" s="18" t="s">
        <v>157</v>
      </c>
    </row>
    <row r="122" spans="2:65" s="1" customFormat="1" ht="25.5" customHeight="1">
      <c r="B122" s="31"/>
      <c r="C122" s="143" t="s">
        <v>143</v>
      </c>
      <c r="D122" s="143" t="s">
        <v>126</v>
      </c>
      <c r="E122" s="144" t="s">
        <v>158</v>
      </c>
      <c r="F122" s="219" t="s">
        <v>159</v>
      </c>
      <c r="G122" s="219"/>
      <c r="H122" s="219"/>
      <c r="I122" s="219"/>
      <c r="J122" s="145" t="s">
        <v>129</v>
      </c>
      <c r="K122" s="146">
        <v>2</v>
      </c>
      <c r="L122" s="220">
        <v>16504.13</v>
      </c>
      <c r="M122" s="220"/>
      <c r="N122" s="220">
        <f t="shared" si="0"/>
        <v>33008.26</v>
      </c>
      <c r="O122" s="221"/>
      <c r="P122" s="221"/>
      <c r="Q122" s="221"/>
      <c r="R122" s="33"/>
      <c r="T122" s="147" t="s">
        <v>20</v>
      </c>
      <c r="U122" s="40" t="s">
        <v>38</v>
      </c>
      <c r="V122" s="148">
        <v>0</v>
      </c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18" t="s">
        <v>130</v>
      </c>
      <c r="AT122" s="18" t="s">
        <v>126</v>
      </c>
      <c r="AU122" s="18" t="s">
        <v>80</v>
      </c>
      <c r="AY122" s="18" t="s">
        <v>125</v>
      </c>
      <c r="BE122" s="150">
        <f t="shared" si="4"/>
        <v>33008.26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8" t="s">
        <v>80</v>
      </c>
      <c r="BK122" s="150">
        <f t="shared" si="9"/>
        <v>33008.26</v>
      </c>
      <c r="BL122" s="18" t="s">
        <v>130</v>
      </c>
      <c r="BM122" s="18" t="s">
        <v>160</v>
      </c>
    </row>
    <row r="123" spans="2:65" s="1" customFormat="1" ht="25.5" customHeight="1">
      <c r="B123" s="31"/>
      <c r="C123" s="143" t="s">
        <v>161</v>
      </c>
      <c r="D123" s="143" t="s">
        <v>126</v>
      </c>
      <c r="E123" s="144" t="s">
        <v>162</v>
      </c>
      <c r="F123" s="219" t="s">
        <v>163</v>
      </c>
      <c r="G123" s="219"/>
      <c r="H123" s="219"/>
      <c r="I123" s="219"/>
      <c r="J123" s="145" t="s">
        <v>129</v>
      </c>
      <c r="K123" s="146">
        <v>1</v>
      </c>
      <c r="L123" s="220">
        <v>10218.299999999999</v>
      </c>
      <c r="M123" s="220"/>
      <c r="N123" s="220">
        <f t="shared" si="0"/>
        <v>10218.299999999999</v>
      </c>
      <c r="O123" s="221"/>
      <c r="P123" s="221"/>
      <c r="Q123" s="221"/>
      <c r="R123" s="33"/>
      <c r="T123" s="147" t="s">
        <v>20</v>
      </c>
      <c r="U123" s="40" t="s">
        <v>38</v>
      </c>
      <c r="V123" s="148">
        <v>0</v>
      </c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18" t="s">
        <v>130</v>
      </c>
      <c r="AT123" s="18" t="s">
        <v>126</v>
      </c>
      <c r="AU123" s="18" t="s">
        <v>80</v>
      </c>
      <c r="AY123" s="18" t="s">
        <v>125</v>
      </c>
      <c r="BE123" s="150">
        <f t="shared" si="4"/>
        <v>10218.299999999999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8" t="s">
        <v>80</v>
      </c>
      <c r="BK123" s="150">
        <f t="shared" si="9"/>
        <v>10218.299999999999</v>
      </c>
      <c r="BL123" s="18" t="s">
        <v>130</v>
      </c>
      <c r="BM123" s="18" t="s">
        <v>164</v>
      </c>
    </row>
    <row r="124" spans="2:65" s="1" customFormat="1" ht="25.5" customHeight="1">
      <c r="B124" s="31"/>
      <c r="C124" s="143" t="s">
        <v>146</v>
      </c>
      <c r="D124" s="143" t="s">
        <v>126</v>
      </c>
      <c r="E124" s="144" t="s">
        <v>165</v>
      </c>
      <c r="F124" s="219" t="s">
        <v>166</v>
      </c>
      <c r="G124" s="219"/>
      <c r="H124" s="219"/>
      <c r="I124" s="219"/>
      <c r="J124" s="145" t="s">
        <v>129</v>
      </c>
      <c r="K124" s="146">
        <v>1</v>
      </c>
      <c r="L124" s="220">
        <v>5073.49</v>
      </c>
      <c r="M124" s="220"/>
      <c r="N124" s="220">
        <f t="shared" si="0"/>
        <v>5073.49</v>
      </c>
      <c r="O124" s="221"/>
      <c r="P124" s="221"/>
      <c r="Q124" s="221"/>
      <c r="R124" s="33"/>
      <c r="T124" s="147" t="s">
        <v>20</v>
      </c>
      <c r="U124" s="40" t="s">
        <v>38</v>
      </c>
      <c r="V124" s="148">
        <v>0</v>
      </c>
      <c r="W124" s="148">
        <f t="shared" si="1"/>
        <v>0</v>
      </c>
      <c r="X124" s="148">
        <v>0</v>
      </c>
      <c r="Y124" s="148">
        <f t="shared" si="2"/>
        <v>0</v>
      </c>
      <c r="Z124" s="148">
        <v>0</v>
      </c>
      <c r="AA124" s="149">
        <f t="shared" si="3"/>
        <v>0</v>
      </c>
      <c r="AR124" s="18" t="s">
        <v>130</v>
      </c>
      <c r="AT124" s="18" t="s">
        <v>126</v>
      </c>
      <c r="AU124" s="18" t="s">
        <v>80</v>
      </c>
      <c r="AY124" s="18" t="s">
        <v>125</v>
      </c>
      <c r="BE124" s="150">
        <f t="shared" si="4"/>
        <v>5073.49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8" t="s">
        <v>80</v>
      </c>
      <c r="BK124" s="150">
        <f t="shared" si="9"/>
        <v>5073.49</v>
      </c>
      <c r="BL124" s="18" t="s">
        <v>130</v>
      </c>
      <c r="BM124" s="18" t="s">
        <v>167</v>
      </c>
    </row>
    <row r="125" spans="2:65" s="1" customFormat="1" ht="25.5" customHeight="1">
      <c r="B125" s="31"/>
      <c r="C125" s="143" t="s">
        <v>168</v>
      </c>
      <c r="D125" s="143" t="s">
        <v>126</v>
      </c>
      <c r="E125" s="144" t="s">
        <v>169</v>
      </c>
      <c r="F125" s="219" t="s">
        <v>170</v>
      </c>
      <c r="G125" s="219"/>
      <c r="H125" s="219"/>
      <c r="I125" s="219"/>
      <c r="J125" s="145" t="s">
        <v>129</v>
      </c>
      <c r="K125" s="146">
        <v>1</v>
      </c>
      <c r="L125" s="220">
        <v>34842.04</v>
      </c>
      <c r="M125" s="220"/>
      <c r="N125" s="220">
        <f t="shared" si="0"/>
        <v>34842.04</v>
      </c>
      <c r="O125" s="221"/>
      <c r="P125" s="221"/>
      <c r="Q125" s="221"/>
      <c r="R125" s="33"/>
      <c r="T125" s="147" t="s">
        <v>20</v>
      </c>
      <c r="U125" s="40" t="s">
        <v>38</v>
      </c>
      <c r="V125" s="148">
        <v>0</v>
      </c>
      <c r="W125" s="148">
        <f t="shared" si="1"/>
        <v>0</v>
      </c>
      <c r="X125" s="148">
        <v>0</v>
      </c>
      <c r="Y125" s="148">
        <f t="shared" si="2"/>
        <v>0</v>
      </c>
      <c r="Z125" s="148">
        <v>0</v>
      </c>
      <c r="AA125" s="149">
        <f t="shared" si="3"/>
        <v>0</v>
      </c>
      <c r="AR125" s="18" t="s">
        <v>130</v>
      </c>
      <c r="AT125" s="18" t="s">
        <v>126</v>
      </c>
      <c r="AU125" s="18" t="s">
        <v>80</v>
      </c>
      <c r="AY125" s="18" t="s">
        <v>125</v>
      </c>
      <c r="BE125" s="150">
        <f t="shared" si="4"/>
        <v>34842.04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8" t="s">
        <v>80</v>
      </c>
      <c r="BK125" s="150">
        <f t="shared" si="9"/>
        <v>34842.04</v>
      </c>
      <c r="BL125" s="18" t="s">
        <v>130</v>
      </c>
      <c r="BM125" s="18" t="s">
        <v>171</v>
      </c>
    </row>
    <row r="126" spans="2:65" s="1" customFormat="1" ht="25.5" customHeight="1">
      <c r="B126" s="31"/>
      <c r="C126" s="143" t="s">
        <v>150</v>
      </c>
      <c r="D126" s="143" t="s">
        <v>126</v>
      </c>
      <c r="E126" s="144" t="s">
        <v>172</v>
      </c>
      <c r="F126" s="219" t="s">
        <v>173</v>
      </c>
      <c r="G126" s="219"/>
      <c r="H126" s="219"/>
      <c r="I126" s="219"/>
      <c r="J126" s="145" t="s">
        <v>129</v>
      </c>
      <c r="K126" s="146">
        <v>1</v>
      </c>
      <c r="L126" s="220">
        <v>3423.08</v>
      </c>
      <c r="M126" s="220"/>
      <c r="N126" s="220">
        <f t="shared" si="0"/>
        <v>3423.08</v>
      </c>
      <c r="O126" s="221"/>
      <c r="P126" s="221"/>
      <c r="Q126" s="221"/>
      <c r="R126" s="33"/>
      <c r="T126" s="147" t="s">
        <v>20</v>
      </c>
      <c r="U126" s="40" t="s">
        <v>38</v>
      </c>
      <c r="V126" s="148">
        <v>0</v>
      </c>
      <c r="W126" s="148">
        <f t="shared" si="1"/>
        <v>0</v>
      </c>
      <c r="X126" s="148">
        <v>0</v>
      </c>
      <c r="Y126" s="148">
        <f t="shared" si="2"/>
        <v>0</v>
      </c>
      <c r="Z126" s="148">
        <v>0</v>
      </c>
      <c r="AA126" s="149">
        <f t="shared" si="3"/>
        <v>0</v>
      </c>
      <c r="AR126" s="18" t="s">
        <v>130</v>
      </c>
      <c r="AT126" s="18" t="s">
        <v>126</v>
      </c>
      <c r="AU126" s="18" t="s">
        <v>80</v>
      </c>
      <c r="AY126" s="18" t="s">
        <v>125</v>
      </c>
      <c r="BE126" s="150">
        <f t="shared" si="4"/>
        <v>3423.08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8" t="s">
        <v>80</v>
      </c>
      <c r="BK126" s="150">
        <f t="shared" si="9"/>
        <v>3423.08</v>
      </c>
      <c r="BL126" s="18" t="s">
        <v>130</v>
      </c>
      <c r="BM126" s="18" t="s">
        <v>174</v>
      </c>
    </row>
    <row r="127" spans="2:65" s="1" customFormat="1" ht="25.5" customHeight="1">
      <c r="B127" s="31"/>
      <c r="C127" s="143" t="s">
        <v>11</v>
      </c>
      <c r="D127" s="143" t="s">
        <v>126</v>
      </c>
      <c r="E127" s="144" t="s">
        <v>175</v>
      </c>
      <c r="F127" s="219" t="s">
        <v>176</v>
      </c>
      <c r="G127" s="219"/>
      <c r="H127" s="219"/>
      <c r="I127" s="219"/>
      <c r="J127" s="145" t="s">
        <v>129</v>
      </c>
      <c r="K127" s="146">
        <v>2</v>
      </c>
      <c r="L127" s="220">
        <v>211.9</v>
      </c>
      <c r="M127" s="220"/>
      <c r="N127" s="220">
        <f t="shared" si="0"/>
        <v>423.8</v>
      </c>
      <c r="O127" s="221"/>
      <c r="P127" s="221"/>
      <c r="Q127" s="221"/>
      <c r="R127" s="33"/>
      <c r="T127" s="147" t="s">
        <v>20</v>
      </c>
      <c r="U127" s="40" t="s">
        <v>38</v>
      </c>
      <c r="V127" s="148">
        <v>0</v>
      </c>
      <c r="W127" s="148">
        <f t="shared" si="1"/>
        <v>0</v>
      </c>
      <c r="X127" s="148">
        <v>0</v>
      </c>
      <c r="Y127" s="148">
        <f t="shared" si="2"/>
        <v>0</v>
      </c>
      <c r="Z127" s="148">
        <v>0</v>
      </c>
      <c r="AA127" s="149">
        <f t="shared" si="3"/>
        <v>0</v>
      </c>
      <c r="AR127" s="18" t="s">
        <v>130</v>
      </c>
      <c r="AT127" s="18" t="s">
        <v>126</v>
      </c>
      <c r="AU127" s="18" t="s">
        <v>80</v>
      </c>
      <c r="AY127" s="18" t="s">
        <v>125</v>
      </c>
      <c r="BE127" s="150">
        <f t="shared" si="4"/>
        <v>423.8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8" t="s">
        <v>80</v>
      </c>
      <c r="BK127" s="150">
        <f t="shared" si="9"/>
        <v>423.8</v>
      </c>
      <c r="BL127" s="18" t="s">
        <v>130</v>
      </c>
      <c r="BM127" s="18" t="s">
        <v>177</v>
      </c>
    </row>
    <row r="128" spans="2:65" s="1" customFormat="1" ht="25.5" customHeight="1">
      <c r="B128" s="31"/>
      <c r="C128" s="143" t="s">
        <v>153</v>
      </c>
      <c r="D128" s="143" t="s">
        <v>126</v>
      </c>
      <c r="E128" s="144" t="s">
        <v>178</v>
      </c>
      <c r="F128" s="219" t="s">
        <v>179</v>
      </c>
      <c r="G128" s="219"/>
      <c r="H128" s="219"/>
      <c r="I128" s="219"/>
      <c r="J128" s="145" t="s">
        <v>129</v>
      </c>
      <c r="K128" s="146">
        <v>2</v>
      </c>
      <c r="L128" s="220">
        <v>360.65</v>
      </c>
      <c r="M128" s="220"/>
      <c r="N128" s="220">
        <f t="shared" si="0"/>
        <v>721.3</v>
      </c>
      <c r="O128" s="221"/>
      <c r="P128" s="221"/>
      <c r="Q128" s="221"/>
      <c r="R128" s="33"/>
      <c r="T128" s="147" t="s">
        <v>20</v>
      </c>
      <c r="U128" s="40" t="s">
        <v>38</v>
      </c>
      <c r="V128" s="148">
        <v>0</v>
      </c>
      <c r="W128" s="148">
        <f t="shared" si="1"/>
        <v>0</v>
      </c>
      <c r="X128" s="148">
        <v>0</v>
      </c>
      <c r="Y128" s="148">
        <f t="shared" si="2"/>
        <v>0</v>
      </c>
      <c r="Z128" s="148">
        <v>0</v>
      </c>
      <c r="AA128" s="149">
        <f t="shared" si="3"/>
        <v>0</v>
      </c>
      <c r="AR128" s="18" t="s">
        <v>130</v>
      </c>
      <c r="AT128" s="18" t="s">
        <v>126</v>
      </c>
      <c r="AU128" s="18" t="s">
        <v>80</v>
      </c>
      <c r="AY128" s="18" t="s">
        <v>125</v>
      </c>
      <c r="BE128" s="150">
        <f t="shared" si="4"/>
        <v>721.3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8" t="s">
        <v>80</v>
      </c>
      <c r="BK128" s="150">
        <f t="shared" si="9"/>
        <v>721.3</v>
      </c>
      <c r="BL128" s="18" t="s">
        <v>130</v>
      </c>
      <c r="BM128" s="18" t="s">
        <v>180</v>
      </c>
    </row>
    <row r="129" spans="2:65" s="1" customFormat="1" ht="25.5" customHeight="1">
      <c r="B129" s="31"/>
      <c r="C129" s="143" t="s">
        <v>181</v>
      </c>
      <c r="D129" s="143" t="s">
        <v>126</v>
      </c>
      <c r="E129" s="144" t="s">
        <v>182</v>
      </c>
      <c r="F129" s="219" t="s">
        <v>183</v>
      </c>
      <c r="G129" s="219"/>
      <c r="H129" s="219"/>
      <c r="I129" s="219"/>
      <c r="J129" s="145" t="s">
        <v>129</v>
      </c>
      <c r="K129" s="146">
        <v>4</v>
      </c>
      <c r="L129" s="220">
        <v>419.73</v>
      </c>
      <c r="M129" s="220"/>
      <c r="N129" s="220">
        <f t="shared" si="0"/>
        <v>1678.92</v>
      </c>
      <c r="O129" s="221"/>
      <c r="P129" s="221"/>
      <c r="Q129" s="221"/>
      <c r="R129" s="33"/>
      <c r="T129" s="147" t="s">
        <v>20</v>
      </c>
      <c r="U129" s="40" t="s">
        <v>38</v>
      </c>
      <c r="V129" s="148">
        <v>0</v>
      </c>
      <c r="W129" s="148">
        <f t="shared" si="1"/>
        <v>0</v>
      </c>
      <c r="X129" s="148">
        <v>0</v>
      </c>
      <c r="Y129" s="148">
        <f t="shared" si="2"/>
        <v>0</v>
      </c>
      <c r="Z129" s="148">
        <v>0</v>
      </c>
      <c r="AA129" s="149">
        <f t="shared" si="3"/>
        <v>0</v>
      </c>
      <c r="AR129" s="18" t="s">
        <v>130</v>
      </c>
      <c r="AT129" s="18" t="s">
        <v>126</v>
      </c>
      <c r="AU129" s="18" t="s">
        <v>80</v>
      </c>
      <c r="AY129" s="18" t="s">
        <v>125</v>
      </c>
      <c r="BE129" s="150">
        <f t="shared" si="4"/>
        <v>1678.92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8" t="s">
        <v>80</v>
      </c>
      <c r="BK129" s="150">
        <f t="shared" si="9"/>
        <v>1678.92</v>
      </c>
      <c r="BL129" s="18" t="s">
        <v>130</v>
      </c>
      <c r="BM129" s="18" t="s">
        <v>184</v>
      </c>
    </row>
    <row r="130" spans="2:65" s="1" customFormat="1" ht="25.5" customHeight="1">
      <c r="B130" s="31"/>
      <c r="C130" s="143" t="s">
        <v>157</v>
      </c>
      <c r="D130" s="143" t="s">
        <v>126</v>
      </c>
      <c r="E130" s="144" t="s">
        <v>185</v>
      </c>
      <c r="F130" s="219" t="s">
        <v>186</v>
      </c>
      <c r="G130" s="219"/>
      <c r="H130" s="219"/>
      <c r="I130" s="219"/>
      <c r="J130" s="145" t="s">
        <v>129</v>
      </c>
      <c r="K130" s="146">
        <v>1</v>
      </c>
      <c r="L130" s="220">
        <v>3056.32</v>
      </c>
      <c r="M130" s="220"/>
      <c r="N130" s="220">
        <f t="shared" si="0"/>
        <v>3056.32</v>
      </c>
      <c r="O130" s="221"/>
      <c r="P130" s="221"/>
      <c r="Q130" s="221"/>
      <c r="R130" s="33"/>
      <c r="T130" s="147" t="s">
        <v>20</v>
      </c>
      <c r="U130" s="40" t="s">
        <v>38</v>
      </c>
      <c r="V130" s="148">
        <v>0</v>
      </c>
      <c r="W130" s="148">
        <f t="shared" si="1"/>
        <v>0</v>
      </c>
      <c r="X130" s="148">
        <v>0</v>
      </c>
      <c r="Y130" s="148">
        <f t="shared" si="2"/>
        <v>0</v>
      </c>
      <c r="Z130" s="148">
        <v>0</v>
      </c>
      <c r="AA130" s="149">
        <f t="shared" si="3"/>
        <v>0</v>
      </c>
      <c r="AR130" s="18" t="s">
        <v>130</v>
      </c>
      <c r="AT130" s="18" t="s">
        <v>126</v>
      </c>
      <c r="AU130" s="18" t="s">
        <v>80</v>
      </c>
      <c r="AY130" s="18" t="s">
        <v>125</v>
      </c>
      <c r="BE130" s="150">
        <f t="shared" si="4"/>
        <v>3056.32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8" t="s">
        <v>80</v>
      </c>
      <c r="BK130" s="150">
        <f t="shared" si="9"/>
        <v>3056.32</v>
      </c>
      <c r="BL130" s="18" t="s">
        <v>130</v>
      </c>
      <c r="BM130" s="18" t="s">
        <v>187</v>
      </c>
    </row>
    <row r="131" spans="2:65" s="1" customFormat="1" ht="25.5" customHeight="1">
      <c r="B131" s="31"/>
      <c r="C131" s="143" t="s">
        <v>188</v>
      </c>
      <c r="D131" s="143" t="s">
        <v>126</v>
      </c>
      <c r="E131" s="144" t="s">
        <v>189</v>
      </c>
      <c r="F131" s="219" t="s">
        <v>190</v>
      </c>
      <c r="G131" s="219"/>
      <c r="H131" s="219"/>
      <c r="I131" s="219"/>
      <c r="J131" s="145" t="s">
        <v>129</v>
      </c>
      <c r="K131" s="146">
        <v>3</v>
      </c>
      <c r="L131" s="220">
        <v>1766.55</v>
      </c>
      <c r="M131" s="220"/>
      <c r="N131" s="220">
        <f t="shared" si="0"/>
        <v>5299.65</v>
      </c>
      <c r="O131" s="221"/>
      <c r="P131" s="221"/>
      <c r="Q131" s="221"/>
      <c r="R131" s="33"/>
      <c r="T131" s="147" t="s">
        <v>20</v>
      </c>
      <c r="U131" s="40" t="s">
        <v>38</v>
      </c>
      <c r="V131" s="148">
        <v>0</v>
      </c>
      <c r="W131" s="148">
        <f t="shared" si="1"/>
        <v>0</v>
      </c>
      <c r="X131" s="148">
        <v>0</v>
      </c>
      <c r="Y131" s="148">
        <f t="shared" si="2"/>
        <v>0</v>
      </c>
      <c r="Z131" s="148">
        <v>0</v>
      </c>
      <c r="AA131" s="149">
        <f t="shared" si="3"/>
        <v>0</v>
      </c>
      <c r="AR131" s="18" t="s">
        <v>130</v>
      </c>
      <c r="AT131" s="18" t="s">
        <v>126</v>
      </c>
      <c r="AU131" s="18" t="s">
        <v>80</v>
      </c>
      <c r="AY131" s="18" t="s">
        <v>125</v>
      </c>
      <c r="BE131" s="150">
        <f t="shared" si="4"/>
        <v>5299.65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8" t="s">
        <v>80</v>
      </c>
      <c r="BK131" s="150">
        <f t="shared" si="9"/>
        <v>5299.65</v>
      </c>
      <c r="BL131" s="18" t="s">
        <v>130</v>
      </c>
      <c r="BM131" s="18" t="s">
        <v>191</v>
      </c>
    </row>
    <row r="132" spans="2:65" s="1" customFormat="1" ht="16.5" customHeight="1">
      <c r="B132" s="31"/>
      <c r="C132" s="143" t="s">
        <v>160</v>
      </c>
      <c r="D132" s="143" t="s">
        <v>126</v>
      </c>
      <c r="E132" s="144" t="s">
        <v>192</v>
      </c>
      <c r="F132" s="219" t="s">
        <v>193</v>
      </c>
      <c r="G132" s="219"/>
      <c r="H132" s="219"/>
      <c r="I132" s="219"/>
      <c r="J132" s="145" t="s">
        <v>129</v>
      </c>
      <c r="K132" s="146">
        <v>1</v>
      </c>
      <c r="L132" s="220">
        <v>2095.62</v>
      </c>
      <c r="M132" s="220"/>
      <c r="N132" s="220">
        <f t="shared" si="0"/>
        <v>2095.62</v>
      </c>
      <c r="O132" s="221"/>
      <c r="P132" s="221"/>
      <c r="Q132" s="221"/>
      <c r="R132" s="33"/>
      <c r="T132" s="147" t="s">
        <v>20</v>
      </c>
      <c r="U132" s="40" t="s">
        <v>38</v>
      </c>
      <c r="V132" s="148">
        <v>0</v>
      </c>
      <c r="W132" s="148">
        <f t="shared" si="1"/>
        <v>0</v>
      </c>
      <c r="X132" s="148">
        <v>0</v>
      </c>
      <c r="Y132" s="148">
        <f t="shared" si="2"/>
        <v>0</v>
      </c>
      <c r="Z132" s="148">
        <v>0</v>
      </c>
      <c r="AA132" s="149">
        <f t="shared" si="3"/>
        <v>0</v>
      </c>
      <c r="AR132" s="18" t="s">
        <v>130</v>
      </c>
      <c r="AT132" s="18" t="s">
        <v>126</v>
      </c>
      <c r="AU132" s="18" t="s">
        <v>80</v>
      </c>
      <c r="AY132" s="18" t="s">
        <v>125</v>
      </c>
      <c r="BE132" s="150">
        <f t="shared" si="4"/>
        <v>2095.62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8" t="s">
        <v>80</v>
      </c>
      <c r="BK132" s="150">
        <f t="shared" si="9"/>
        <v>2095.62</v>
      </c>
      <c r="BL132" s="18" t="s">
        <v>130</v>
      </c>
      <c r="BM132" s="18" t="s">
        <v>194</v>
      </c>
    </row>
    <row r="133" spans="2:65" s="1" customFormat="1" ht="16.5" customHeight="1">
      <c r="B133" s="31"/>
      <c r="C133" s="143" t="s">
        <v>10</v>
      </c>
      <c r="D133" s="143" t="s">
        <v>126</v>
      </c>
      <c r="E133" s="144" t="s">
        <v>195</v>
      </c>
      <c r="F133" s="219" t="s">
        <v>196</v>
      </c>
      <c r="G133" s="219"/>
      <c r="H133" s="219"/>
      <c r="I133" s="219"/>
      <c r="J133" s="145" t="s">
        <v>129</v>
      </c>
      <c r="K133" s="146">
        <v>1</v>
      </c>
      <c r="L133" s="220">
        <v>15205.19</v>
      </c>
      <c r="M133" s="220"/>
      <c r="N133" s="220">
        <f t="shared" si="0"/>
        <v>15205.19</v>
      </c>
      <c r="O133" s="221"/>
      <c r="P133" s="221"/>
      <c r="Q133" s="221"/>
      <c r="R133" s="33"/>
      <c r="T133" s="147" t="s">
        <v>20</v>
      </c>
      <c r="U133" s="40" t="s">
        <v>38</v>
      </c>
      <c r="V133" s="148">
        <v>0</v>
      </c>
      <c r="W133" s="148">
        <f t="shared" si="1"/>
        <v>0</v>
      </c>
      <c r="X133" s="148">
        <v>0</v>
      </c>
      <c r="Y133" s="148">
        <f t="shared" si="2"/>
        <v>0</v>
      </c>
      <c r="Z133" s="148">
        <v>0</v>
      </c>
      <c r="AA133" s="149">
        <f t="shared" si="3"/>
        <v>0</v>
      </c>
      <c r="AR133" s="18" t="s">
        <v>130</v>
      </c>
      <c r="AT133" s="18" t="s">
        <v>126</v>
      </c>
      <c r="AU133" s="18" t="s">
        <v>80</v>
      </c>
      <c r="AY133" s="18" t="s">
        <v>125</v>
      </c>
      <c r="BE133" s="150">
        <f t="shared" si="4"/>
        <v>15205.19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8" t="s">
        <v>80</v>
      </c>
      <c r="BK133" s="150">
        <f t="shared" si="9"/>
        <v>15205.19</v>
      </c>
      <c r="BL133" s="18" t="s">
        <v>130</v>
      </c>
      <c r="BM133" s="18" t="s">
        <v>197</v>
      </c>
    </row>
    <row r="134" spans="2:65" s="1" customFormat="1" ht="25.5" customHeight="1">
      <c r="B134" s="31"/>
      <c r="C134" s="143" t="s">
        <v>164</v>
      </c>
      <c r="D134" s="143" t="s">
        <v>126</v>
      </c>
      <c r="E134" s="144" t="s">
        <v>198</v>
      </c>
      <c r="F134" s="219" t="s">
        <v>199</v>
      </c>
      <c r="G134" s="219"/>
      <c r="H134" s="219"/>
      <c r="I134" s="219"/>
      <c r="J134" s="145" t="s">
        <v>129</v>
      </c>
      <c r="K134" s="146">
        <v>1</v>
      </c>
      <c r="L134" s="220">
        <v>140.59</v>
      </c>
      <c r="M134" s="220"/>
      <c r="N134" s="220">
        <f t="shared" si="0"/>
        <v>140.59</v>
      </c>
      <c r="O134" s="221"/>
      <c r="P134" s="221"/>
      <c r="Q134" s="221"/>
      <c r="R134" s="33"/>
      <c r="T134" s="147" t="s">
        <v>20</v>
      </c>
      <c r="U134" s="40" t="s">
        <v>38</v>
      </c>
      <c r="V134" s="148">
        <v>0</v>
      </c>
      <c r="W134" s="148">
        <f t="shared" si="1"/>
        <v>0</v>
      </c>
      <c r="X134" s="148">
        <v>0</v>
      </c>
      <c r="Y134" s="148">
        <f t="shared" si="2"/>
        <v>0</v>
      </c>
      <c r="Z134" s="148">
        <v>0</v>
      </c>
      <c r="AA134" s="149">
        <f t="shared" si="3"/>
        <v>0</v>
      </c>
      <c r="AR134" s="18" t="s">
        <v>130</v>
      </c>
      <c r="AT134" s="18" t="s">
        <v>126</v>
      </c>
      <c r="AU134" s="18" t="s">
        <v>80</v>
      </c>
      <c r="AY134" s="18" t="s">
        <v>125</v>
      </c>
      <c r="BE134" s="150">
        <f t="shared" si="4"/>
        <v>140.59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8" t="s">
        <v>80</v>
      </c>
      <c r="BK134" s="150">
        <f t="shared" si="9"/>
        <v>140.59</v>
      </c>
      <c r="BL134" s="18" t="s">
        <v>130</v>
      </c>
      <c r="BM134" s="18" t="s">
        <v>200</v>
      </c>
    </row>
    <row r="135" spans="2:65" s="1" customFormat="1" ht="63.75" customHeight="1">
      <c r="B135" s="31"/>
      <c r="C135" s="143" t="s">
        <v>201</v>
      </c>
      <c r="D135" s="143" t="s">
        <v>126</v>
      </c>
      <c r="E135" s="144" t="s">
        <v>202</v>
      </c>
      <c r="F135" s="219" t="s">
        <v>203</v>
      </c>
      <c r="G135" s="219"/>
      <c r="H135" s="219"/>
      <c r="I135" s="219"/>
      <c r="J135" s="145" t="s">
        <v>129</v>
      </c>
      <c r="K135" s="146">
        <v>1</v>
      </c>
      <c r="L135" s="220">
        <v>3741.95</v>
      </c>
      <c r="M135" s="220"/>
      <c r="N135" s="220">
        <f t="shared" si="0"/>
        <v>3741.95</v>
      </c>
      <c r="O135" s="221"/>
      <c r="P135" s="221"/>
      <c r="Q135" s="221"/>
      <c r="R135" s="33"/>
      <c r="T135" s="147" t="s">
        <v>20</v>
      </c>
      <c r="U135" s="40" t="s">
        <v>38</v>
      </c>
      <c r="V135" s="148">
        <v>0</v>
      </c>
      <c r="W135" s="148">
        <f t="shared" si="1"/>
        <v>0</v>
      </c>
      <c r="X135" s="148">
        <v>0</v>
      </c>
      <c r="Y135" s="148">
        <f t="shared" si="2"/>
        <v>0</v>
      </c>
      <c r="Z135" s="148">
        <v>0</v>
      </c>
      <c r="AA135" s="149">
        <f t="shared" si="3"/>
        <v>0</v>
      </c>
      <c r="AR135" s="18" t="s">
        <v>130</v>
      </c>
      <c r="AT135" s="18" t="s">
        <v>126</v>
      </c>
      <c r="AU135" s="18" t="s">
        <v>80</v>
      </c>
      <c r="AY135" s="18" t="s">
        <v>125</v>
      </c>
      <c r="BE135" s="150">
        <f t="shared" si="4"/>
        <v>3741.95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8" t="s">
        <v>80</v>
      </c>
      <c r="BK135" s="150">
        <f t="shared" si="9"/>
        <v>3741.95</v>
      </c>
      <c r="BL135" s="18" t="s">
        <v>130</v>
      </c>
      <c r="BM135" s="18" t="s">
        <v>204</v>
      </c>
    </row>
    <row r="136" spans="2:65" s="1" customFormat="1" ht="51" customHeight="1">
      <c r="B136" s="31"/>
      <c r="C136" s="143" t="s">
        <v>167</v>
      </c>
      <c r="D136" s="143" t="s">
        <v>126</v>
      </c>
      <c r="E136" s="144" t="s">
        <v>205</v>
      </c>
      <c r="F136" s="219" t="s">
        <v>206</v>
      </c>
      <c r="G136" s="219"/>
      <c r="H136" s="219"/>
      <c r="I136" s="219"/>
      <c r="J136" s="145" t="s">
        <v>129</v>
      </c>
      <c r="K136" s="146">
        <v>2</v>
      </c>
      <c r="L136" s="220">
        <v>312.49</v>
      </c>
      <c r="M136" s="220"/>
      <c r="N136" s="220">
        <f t="shared" si="0"/>
        <v>624.98</v>
      </c>
      <c r="O136" s="221"/>
      <c r="P136" s="221"/>
      <c r="Q136" s="221"/>
      <c r="R136" s="33"/>
      <c r="T136" s="147" t="s">
        <v>20</v>
      </c>
      <c r="U136" s="40" t="s">
        <v>38</v>
      </c>
      <c r="V136" s="148">
        <v>0</v>
      </c>
      <c r="W136" s="148">
        <f t="shared" si="1"/>
        <v>0</v>
      </c>
      <c r="X136" s="148">
        <v>0</v>
      </c>
      <c r="Y136" s="148">
        <f t="shared" si="2"/>
        <v>0</v>
      </c>
      <c r="Z136" s="148">
        <v>0</v>
      </c>
      <c r="AA136" s="149">
        <f t="shared" si="3"/>
        <v>0</v>
      </c>
      <c r="AR136" s="18" t="s">
        <v>130</v>
      </c>
      <c r="AT136" s="18" t="s">
        <v>126</v>
      </c>
      <c r="AU136" s="18" t="s">
        <v>80</v>
      </c>
      <c r="AY136" s="18" t="s">
        <v>125</v>
      </c>
      <c r="BE136" s="150">
        <f t="shared" si="4"/>
        <v>624.98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8" t="s">
        <v>80</v>
      </c>
      <c r="BK136" s="150">
        <f t="shared" si="9"/>
        <v>624.98</v>
      </c>
      <c r="BL136" s="18" t="s">
        <v>130</v>
      </c>
      <c r="BM136" s="18" t="s">
        <v>207</v>
      </c>
    </row>
    <row r="137" spans="2:65" s="1" customFormat="1" ht="38.25" customHeight="1">
      <c r="B137" s="31"/>
      <c r="C137" s="143" t="s">
        <v>208</v>
      </c>
      <c r="D137" s="143" t="s">
        <v>126</v>
      </c>
      <c r="E137" s="144" t="s">
        <v>209</v>
      </c>
      <c r="F137" s="219" t="s">
        <v>210</v>
      </c>
      <c r="G137" s="219"/>
      <c r="H137" s="219"/>
      <c r="I137" s="219"/>
      <c r="J137" s="145" t="s">
        <v>129</v>
      </c>
      <c r="K137" s="146">
        <v>1</v>
      </c>
      <c r="L137" s="220">
        <v>3667.58</v>
      </c>
      <c r="M137" s="220"/>
      <c r="N137" s="220">
        <f t="shared" si="0"/>
        <v>3667.58</v>
      </c>
      <c r="O137" s="221"/>
      <c r="P137" s="221"/>
      <c r="Q137" s="221"/>
      <c r="R137" s="33"/>
      <c r="T137" s="147" t="s">
        <v>20</v>
      </c>
      <c r="U137" s="40" t="s">
        <v>38</v>
      </c>
      <c r="V137" s="148">
        <v>0</v>
      </c>
      <c r="W137" s="148">
        <f t="shared" si="1"/>
        <v>0</v>
      </c>
      <c r="X137" s="148">
        <v>0</v>
      </c>
      <c r="Y137" s="148">
        <f t="shared" si="2"/>
        <v>0</v>
      </c>
      <c r="Z137" s="148">
        <v>0</v>
      </c>
      <c r="AA137" s="149">
        <f t="shared" si="3"/>
        <v>0</v>
      </c>
      <c r="AR137" s="18" t="s">
        <v>130</v>
      </c>
      <c r="AT137" s="18" t="s">
        <v>126</v>
      </c>
      <c r="AU137" s="18" t="s">
        <v>80</v>
      </c>
      <c r="AY137" s="18" t="s">
        <v>125</v>
      </c>
      <c r="BE137" s="150">
        <f t="shared" si="4"/>
        <v>3667.58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8" t="s">
        <v>80</v>
      </c>
      <c r="BK137" s="150">
        <f t="shared" si="9"/>
        <v>3667.58</v>
      </c>
      <c r="BL137" s="18" t="s">
        <v>130</v>
      </c>
      <c r="BM137" s="18" t="s">
        <v>211</v>
      </c>
    </row>
    <row r="138" spans="2:65" s="1" customFormat="1" ht="51" customHeight="1">
      <c r="B138" s="31"/>
      <c r="C138" s="143" t="s">
        <v>171</v>
      </c>
      <c r="D138" s="143" t="s">
        <v>126</v>
      </c>
      <c r="E138" s="144" t="s">
        <v>212</v>
      </c>
      <c r="F138" s="219" t="s">
        <v>213</v>
      </c>
      <c r="G138" s="219"/>
      <c r="H138" s="219"/>
      <c r="I138" s="219"/>
      <c r="J138" s="145" t="s">
        <v>129</v>
      </c>
      <c r="K138" s="146">
        <v>1</v>
      </c>
      <c r="L138" s="220">
        <v>1269.3900000000001</v>
      </c>
      <c r="M138" s="220"/>
      <c r="N138" s="220">
        <f t="shared" si="0"/>
        <v>1269.3900000000001</v>
      </c>
      <c r="O138" s="221"/>
      <c r="P138" s="221"/>
      <c r="Q138" s="221"/>
      <c r="R138" s="33"/>
      <c r="T138" s="147" t="s">
        <v>20</v>
      </c>
      <c r="U138" s="40" t="s">
        <v>38</v>
      </c>
      <c r="V138" s="148">
        <v>0</v>
      </c>
      <c r="W138" s="148">
        <f t="shared" si="1"/>
        <v>0</v>
      </c>
      <c r="X138" s="148">
        <v>0</v>
      </c>
      <c r="Y138" s="148">
        <f t="shared" si="2"/>
        <v>0</v>
      </c>
      <c r="Z138" s="148">
        <v>0</v>
      </c>
      <c r="AA138" s="149">
        <f t="shared" si="3"/>
        <v>0</v>
      </c>
      <c r="AR138" s="18" t="s">
        <v>130</v>
      </c>
      <c r="AT138" s="18" t="s">
        <v>126</v>
      </c>
      <c r="AU138" s="18" t="s">
        <v>80</v>
      </c>
      <c r="AY138" s="18" t="s">
        <v>125</v>
      </c>
      <c r="BE138" s="150">
        <f t="shared" si="4"/>
        <v>1269.3900000000001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8" t="s">
        <v>80</v>
      </c>
      <c r="BK138" s="150">
        <f t="shared" si="9"/>
        <v>1269.3900000000001</v>
      </c>
      <c r="BL138" s="18" t="s">
        <v>130</v>
      </c>
      <c r="BM138" s="18" t="s">
        <v>214</v>
      </c>
    </row>
    <row r="139" spans="2:65" s="1" customFormat="1" ht="51" customHeight="1">
      <c r="B139" s="31"/>
      <c r="C139" s="143" t="s">
        <v>215</v>
      </c>
      <c r="D139" s="143" t="s">
        <v>126</v>
      </c>
      <c r="E139" s="144" t="s">
        <v>216</v>
      </c>
      <c r="F139" s="219" t="s">
        <v>217</v>
      </c>
      <c r="G139" s="219"/>
      <c r="H139" s="219"/>
      <c r="I139" s="219"/>
      <c r="J139" s="145" t="s">
        <v>129</v>
      </c>
      <c r="K139" s="146">
        <v>1</v>
      </c>
      <c r="L139" s="220">
        <v>729.44</v>
      </c>
      <c r="M139" s="220"/>
      <c r="N139" s="220">
        <f t="shared" si="0"/>
        <v>729.44</v>
      </c>
      <c r="O139" s="221"/>
      <c r="P139" s="221"/>
      <c r="Q139" s="221"/>
      <c r="R139" s="33"/>
      <c r="T139" s="147" t="s">
        <v>20</v>
      </c>
      <c r="U139" s="40" t="s">
        <v>38</v>
      </c>
      <c r="V139" s="148">
        <v>0</v>
      </c>
      <c r="W139" s="148">
        <f t="shared" si="1"/>
        <v>0</v>
      </c>
      <c r="X139" s="148">
        <v>0</v>
      </c>
      <c r="Y139" s="148">
        <f t="shared" si="2"/>
        <v>0</v>
      </c>
      <c r="Z139" s="148">
        <v>0</v>
      </c>
      <c r="AA139" s="149">
        <f t="shared" si="3"/>
        <v>0</v>
      </c>
      <c r="AR139" s="18" t="s">
        <v>130</v>
      </c>
      <c r="AT139" s="18" t="s">
        <v>126</v>
      </c>
      <c r="AU139" s="18" t="s">
        <v>80</v>
      </c>
      <c r="AY139" s="18" t="s">
        <v>125</v>
      </c>
      <c r="BE139" s="150">
        <f t="shared" si="4"/>
        <v>729.44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8" t="s">
        <v>80</v>
      </c>
      <c r="BK139" s="150">
        <f t="shared" si="9"/>
        <v>729.44</v>
      </c>
      <c r="BL139" s="18" t="s">
        <v>130</v>
      </c>
      <c r="BM139" s="18" t="s">
        <v>218</v>
      </c>
    </row>
    <row r="140" spans="2:65" s="1" customFormat="1" ht="51" customHeight="1">
      <c r="B140" s="31"/>
      <c r="C140" s="143" t="s">
        <v>174</v>
      </c>
      <c r="D140" s="143" t="s">
        <v>126</v>
      </c>
      <c r="E140" s="144" t="s">
        <v>219</v>
      </c>
      <c r="F140" s="219" t="s">
        <v>220</v>
      </c>
      <c r="G140" s="219"/>
      <c r="H140" s="219"/>
      <c r="I140" s="219"/>
      <c r="J140" s="145" t="s">
        <v>129</v>
      </c>
      <c r="K140" s="146">
        <v>1</v>
      </c>
      <c r="L140" s="220">
        <v>588.85</v>
      </c>
      <c r="M140" s="220"/>
      <c r="N140" s="220">
        <f t="shared" si="0"/>
        <v>588.85</v>
      </c>
      <c r="O140" s="221"/>
      <c r="P140" s="221"/>
      <c r="Q140" s="221"/>
      <c r="R140" s="33"/>
      <c r="T140" s="147" t="s">
        <v>20</v>
      </c>
      <c r="U140" s="40" t="s">
        <v>38</v>
      </c>
      <c r="V140" s="148">
        <v>0</v>
      </c>
      <c r="W140" s="148">
        <f t="shared" si="1"/>
        <v>0</v>
      </c>
      <c r="X140" s="148">
        <v>0</v>
      </c>
      <c r="Y140" s="148">
        <f t="shared" si="2"/>
        <v>0</v>
      </c>
      <c r="Z140" s="148">
        <v>0</v>
      </c>
      <c r="AA140" s="149">
        <f t="shared" si="3"/>
        <v>0</v>
      </c>
      <c r="AR140" s="18" t="s">
        <v>130</v>
      </c>
      <c r="AT140" s="18" t="s">
        <v>126</v>
      </c>
      <c r="AU140" s="18" t="s">
        <v>80</v>
      </c>
      <c r="AY140" s="18" t="s">
        <v>125</v>
      </c>
      <c r="BE140" s="150">
        <f t="shared" si="4"/>
        <v>588.85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8" t="s">
        <v>80</v>
      </c>
      <c r="BK140" s="150">
        <f t="shared" si="9"/>
        <v>588.85</v>
      </c>
      <c r="BL140" s="18" t="s">
        <v>130</v>
      </c>
      <c r="BM140" s="18" t="s">
        <v>221</v>
      </c>
    </row>
    <row r="141" spans="2:65" s="1" customFormat="1" ht="38.25" customHeight="1">
      <c r="B141" s="31"/>
      <c r="C141" s="143" t="s">
        <v>222</v>
      </c>
      <c r="D141" s="143" t="s">
        <v>126</v>
      </c>
      <c r="E141" s="144" t="s">
        <v>223</v>
      </c>
      <c r="F141" s="219" t="s">
        <v>224</v>
      </c>
      <c r="G141" s="219"/>
      <c r="H141" s="219"/>
      <c r="I141" s="219"/>
      <c r="J141" s="145" t="s">
        <v>129</v>
      </c>
      <c r="K141" s="146">
        <v>1</v>
      </c>
      <c r="L141" s="220">
        <v>537.16999999999996</v>
      </c>
      <c r="M141" s="220"/>
      <c r="N141" s="220">
        <f t="shared" si="0"/>
        <v>537.16999999999996</v>
      </c>
      <c r="O141" s="221"/>
      <c r="P141" s="221"/>
      <c r="Q141" s="221"/>
      <c r="R141" s="33"/>
      <c r="T141" s="147" t="s">
        <v>20</v>
      </c>
      <c r="U141" s="40" t="s">
        <v>38</v>
      </c>
      <c r="V141" s="148">
        <v>0</v>
      </c>
      <c r="W141" s="148">
        <f t="shared" si="1"/>
        <v>0</v>
      </c>
      <c r="X141" s="148">
        <v>0</v>
      </c>
      <c r="Y141" s="148">
        <f t="shared" si="2"/>
        <v>0</v>
      </c>
      <c r="Z141" s="148">
        <v>0</v>
      </c>
      <c r="AA141" s="149">
        <f t="shared" si="3"/>
        <v>0</v>
      </c>
      <c r="AR141" s="18" t="s">
        <v>130</v>
      </c>
      <c r="AT141" s="18" t="s">
        <v>126</v>
      </c>
      <c r="AU141" s="18" t="s">
        <v>80</v>
      </c>
      <c r="AY141" s="18" t="s">
        <v>125</v>
      </c>
      <c r="BE141" s="150">
        <f t="shared" si="4"/>
        <v>537.16999999999996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8" t="s">
        <v>80</v>
      </c>
      <c r="BK141" s="150">
        <f t="shared" si="9"/>
        <v>537.16999999999996</v>
      </c>
      <c r="BL141" s="18" t="s">
        <v>130</v>
      </c>
      <c r="BM141" s="18" t="s">
        <v>225</v>
      </c>
    </row>
    <row r="142" spans="2:65" s="1" customFormat="1" ht="38.25" customHeight="1">
      <c r="B142" s="31"/>
      <c r="C142" s="143" t="s">
        <v>177</v>
      </c>
      <c r="D142" s="143" t="s">
        <v>126</v>
      </c>
      <c r="E142" s="144" t="s">
        <v>226</v>
      </c>
      <c r="F142" s="219" t="s">
        <v>227</v>
      </c>
      <c r="G142" s="219"/>
      <c r="H142" s="219"/>
      <c r="I142" s="219"/>
      <c r="J142" s="145" t="s">
        <v>129</v>
      </c>
      <c r="K142" s="146">
        <v>4</v>
      </c>
      <c r="L142" s="220">
        <v>1069.71</v>
      </c>
      <c r="M142" s="220"/>
      <c r="N142" s="220">
        <f t="shared" si="0"/>
        <v>4278.84</v>
      </c>
      <c r="O142" s="221"/>
      <c r="P142" s="221"/>
      <c r="Q142" s="221"/>
      <c r="R142" s="33"/>
      <c r="T142" s="147" t="s">
        <v>20</v>
      </c>
      <c r="U142" s="40" t="s">
        <v>38</v>
      </c>
      <c r="V142" s="148">
        <v>0</v>
      </c>
      <c r="W142" s="148">
        <f t="shared" si="1"/>
        <v>0</v>
      </c>
      <c r="X142" s="148">
        <v>0</v>
      </c>
      <c r="Y142" s="148">
        <f t="shared" si="2"/>
        <v>0</v>
      </c>
      <c r="Z142" s="148">
        <v>0</v>
      </c>
      <c r="AA142" s="149">
        <f t="shared" si="3"/>
        <v>0</v>
      </c>
      <c r="AR142" s="18" t="s">
        <v>130</v>
      </c>
      <c r="AT142" s="18" t="s">
        <v>126</v>
      </c>
      <c r="AU142" s="18" t="s">
        <v>80</v>
      </c>
      <c r="AY142" s="18" t="s">
        <v>125</v>
      </c>
      <c r="BE142" s="150">
        <f t="shared" si="4"/>
        <v>4278.84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8" t="s">
        <v>80</v>
      </c>
      <c r="BK142" s="150">
        <f t="shared" si="9"/>
        <v>4278.84</v>
      </c>
      <c r="BL142" s="18" t="s">
        <v>130</v>
      </c>
      <c r="BM142" s="18" t="s">
        <v>228</v>
      </c>
    </row>
    <row r="143" spans="2:65" s="1" customFormat="1" ht="38.25" customHeight="1">
      <c r="B143" s="31"/>
      <c r="C143" s="143" t="s">
        <v>229</v>
      </c>
      <c r="D143" s="143" t="s">
        <v>126</v>
      </c>
      <c r="E143" s="144" t="s">
        <v>230</v>
      </c>
      <c r="F143" s="219" t="s">
        <v>231</v>
      </c>
      <c r="G143" s="219"/>
      <c r="H143" s="219"/>
      <c r="I143" s="219"/>
      <c r="J143" s="145" t="s">
        <v>129</v>
      </c>
      <c r="K143" s="146">
        <v>10</v>
      </c>
      <c r="L143" s="220">
        <v>697.86</v>
      </c>
      <c r="M143" s="220"/>
      <c r="N143" s="220">
        <f t="shared" si="0"/>
        <v>6978.6</v>
      </c>
      <c r="O143" s="221"/>
      <c r="P143" s="221"/>
      <c r="Q143" s="221"/>
      <c r="R143" s="33"/>
      <c r="T143" s="147" t="s">
        <v>20</v>
      </c>
      <c r="U143" s="40" t="s">
        <v>38</v>
      </c>
      <c r="V143" s="148">
        <v>0</v>
      </c>
      <c r="W143" s="148">
        <f t="shared" si="1"/>
        <v>0</v>
      </c>
      <c r="X143" s="148">
        <v>0</v>
      </c>
      <c r="Y143" s="148">
        <f t="shared" si="2"/>
        <v>0</v>
      </c>
      <c r="Z143" s="148">
        <v>0</v>
      </c>
      <c r="AA143" s="149">
        <f t="shared" si="3"/>
        <v>0</v>
      </c>
      <c r="AR143" s="18" t="s">
        <v>130</v>
      </c>
      <c r="AT143" s="18" t="s">
        <v>126</v>
      </c>
      <c r="AU143" s="18" t="s">
        <v>80</v>
      </c>
      <c r="AY143" s="18" t="s">
        <v>125</v>
      </c>
      <c r="BE143" s="150">
        <f t="shared" si="4"/>
        <v>6978.6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8" t="s">
        <v>80</v>
      </c>
      <c r="BK143" s="150">
        <f t="shared" si="9"/>
        <v>6978.6</v>
      </c>
      <c r="BL143" s="18" t="s">
        <v>130</v>
      </c>
      <c r="BM143" s="18" t="s">
        <v>232</v>
      </c>
    </row>
    <row r="144" spans="2:65" s="1" customFormat="1" ht="25.5" customHeight="1">
      <c r="B144" s="31"/>
      <c r="C144" s="143" t="s">
        <v>180</v>
      </c>
      <c r="D144" s="143" t="s">
        <v>126</v>
      </c>
      <c r="E144" s="144" t="s">
        <v>233</v>
      </c>
      <c r="F144" s="219" t="s">
        <v>234</v>
      </c>
      <c r="G144" s="219"/>
      <c r="H144" s="219"/>
      <c r="I144" s="219"/>
      <c r="J144" s="145" t="s">
        <v>129</v>
      </c>
      <c r="K144" s="146">
        <v>4</v>
      </c>
      <c r="L144" s="220">
        <v>6306.21</v>
      </c>
      <c r="M144" s="220"/>
      <c r="N144" s="220">
        <f t="shared" si="0"/>
        <v>25224.84</v>
      </c>
      <c r="O144" s="221"/>
      <c r="P144" s="221"/>
      <c r="Q144" s="221"/>
      <c r="R144" s="33"/>
      <c r="T144" s="147" t="s">
        <v>20</v>
      </c>
      <c r="U144" s="40" t="s">
        <v>38</v>
      </c>
      <c r="V144" s="148">
        <v>0</v>
      </c>
      <c r="W144" s="148">
        <f t="shared" si="1"/>
        <v>0</v>
      </c>
      <c r="X144" s="148">
        <v>0</v>
      </c>
      <c r="Y144" s="148">
        <f t="shared" si="2"/>
        <v>0</v>
      </c>
      <c r="Z144" s="148">
        <v>0</v>
      </c>
      <c r="AA144" s="149">
        <f t="shared" si="3"/>
        <v>0</v>
      </c>
      <c r="AR144" s="18" t="s">
        <v>130</v>
      </c>
      <c r="AT144" s="18" t="s">
        <v>126</v>
      </c>
      <c r="AU144" s="18" t="s">
        <v>80</v>
      </c>
      <c r="AY144" s="18" t="s">
        <v>125</v>
      </c>
      <c r="BE144" s="150">
        <f t="shared" si="4"/>
        <v>25224.84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8" t="s">
        <v>80</v>
      </c>
      <c r="BK144" s="150">
        <f t="shared" si="9"/>
        <v>25224.84</v>
      </c>
      <c r="BL144" s="18" t="s">
        <v>130</v>
      </c>
      <c r="BM144" s="18" t="s">
        <v>235</v>
      </c>
    </row>
    <row r="145" spans="2:65" s="1" customFormat="1" ht="38.25" customHeight="1">
      <c r="B145" s="31"/>
      <c r="C145" s="143" t="s">
        <v>236</v>
      </c>
      <c r="D145" s="143" t="s">
        <v>126</v>
      </c>
      <c r="E145" s="144" t="s">
        <v>237</v>
      </c>
      <c r="F145" s="219" t="s">
        <v>238</v>
      </c>
      <c r="G145" s="219"/>
      <c r="H145" s="219"/>
      <c r="I145" s="219"/>
      <c r="J145" s="145" t="s">
        <v>129</v>
      </c>
      <c r="K145" s="146">
        <v>2</v>
      </c>
      <c r="L145" s="220">
        <v>6204.33</v>
      </c>
      <c r="M145" s="220"/>
      <c r="N145" s="220">
        <f t="shared" ref="N145:N172" si="10">ROUND(L145*K145,2)</f>
        <v>12408.66</v>
      </c>
      <c r="O145" s="221"/>
      <c r="P145" s="221"/>
      <c r="Q145" s="221"/>
      <c r="R145" s="33"/>
      <c r="T145" s="147" t="s">
        <v>20</v>
      </c>
      <c r="U145" s="40" t="s">
        <v>38</v>
      </c>
      <c r="V145" s="148">
        <v>0</v>
      </c>
      <c r="W145" s="148">
        <f t="shared" ref="W145:W176" si="11">V145*K145</f>
        <v>0</v>
      </c>
      <c r="X145" s="148">
        <v>0</v>
      </c>
      <c r="Y145" s="148">
        <f t="shared" ref="Y145:Y176" si="12">X145*K145</f>
        <v>0</v>
      </c>
      <c r="Z145" s="148">
        <v>0</v>
      </c>
      <c r="AA145" s="149">
        <f t="shared" ref="AA145:AA176" si="13">Z145*K145</f>
        <v>0</v>
      </c>
      <c r="AR145" s="18" t="s">
        <v>130</v>
      </c>
      <c r="AT145" s="18" t="s">
        <v>126</v>
      </c>
      <c r="AU145" s="18" t="s">
        <v>80</v>
      </c>
      <c r="AY145" s="18" t="s">
        <v>125</v>
      </c>
      <c r="BE145" s="150">
        <f t="shared" ref="BE145:BE172" si="14">IF(U145="základní",N145,0)</f>
        <v>12408.66</v>
      </c>
      <c r="BF145" s="150">
        <f t="shared" ref="BF145:BF172" si="15">IF(U145="snížená",N145,0)</f>
        <v>0</v>
      </c>
      <c r="BG145" s="150">
        <f t="shared" ref="BG145:BG172" si="16">IF(U145="zákl. přenesená",N145,0)</f>
        <v>0</v>
      </c>
      <c r="BH145" s="150">
        <f t="shared" ref="BH145:BH172" si="17">IF(U145="sníž. přenesená",N145,0)</f>
        <v>0</v>
      </c>
      <c r="BI145" s="150">
        <f t="shared" ref="BI145:BI172" si="18">IF(U145="nulová",N145,0)</f>
        <v>0</v>
      </c>
      <c r="BJ145" s="18" t="s">
        <v>80</v>
      </c>
      <c r="BK145" s="150">
        <f t="shared" ref="BK145:BK172" si="19">ROUND(L145*K145,2)</f>
        <v>12408.66</v>
      </c>
      <c r="BL145" s="18" t="s">
        <v>130</v>
      </c>
      <c r="BM145" s="18" t="s">
        <v>239</v>
      </c>
    </row>
    <row r="146" spans="2:65" s="1" customFormat="1" ht="38.25" customHeight="1">
      <c r="B146" s="31"/>
      <c r="C146" s="143" t="s">
        <v>184</v>
      </c>
      <c r="D146" s="143" t="s">
        <v>126</v>
      </c>
      <c r="E146" s="144" t="s">
        <v>240</v>
      </c>
      <c r="F146" s="219" t="s">
        <v>241</v>
      </c>
      <c r="G146" s="219"/>
      <c r="H146" s="219"/>
      <c r="I146" s="219"/>
      <c r="J146" s="145" t="s">
        <v>242</v>
      </c>
      <c r="K146" s="146">
        <v>400</v>
      </c>
      <c r="L146" s="220">
        <v>2.06</v>
      </c>
      <c r="M146" s="220"/>
      <c r="N146" s="220">
        <f t="shared" si="10"/>
        <v>824</v>
      </c>
      <c r="O146" s="221"/>
      <c r="P146" s="221"/>
      <c r="Q146" s="221"/>
      <c r="R146" s="33"/>
      <c r="T146" s="147" t="s">
        <v>20</v>
      </c>
      <c r="U146" s="40" t="s">
        <v>38</v>
      </c>
      <c r="V146" s="148">
        <v>0</v>
      </c>
      <c r="W146" s="148">
        <f t="shared" si="11"/>
        <v>0</v>
      </c>
      <c r="X146" s="148">
        <v>0</v>
      </c>
      <c r="Y146" s="148">
        <f t="shared" si="12"/>
        <v>0</v>
      </c>
      <c r="Z146" s="148">
        <v>0</v>
      </c>
      <c r="AA146" s="149">
        <f t="shared" si="13"/>
        <v>0</v>
      </c>
      <c r="AR146" s="18" t="s">
        <v>130</v>
      </c>
      <c r="AT146" s="18" t="s">
        <v>126</v>
      </c>
      <c r="AU146" s="18" t="s">
        <v>80</v>
      </c>
      <c r="AY146" s="18" t="s">
        <v>125</v>
      </c>
      <c r="BE146" s="150">
        <f t="shared" si="14"/>
        <v>824</v>
      </c>
      <c r="BF146" s="150">
        <f t="shared" si="15"/>
        <v>0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8" t="s">
        <v>80</v>
      </c>
      <c r="BK146" s="150">
        <f t="shared" si="19"/>
        <v>824</v>
      </c>
      <c r="BL146" s="18" t="s">
        <v>130</v>
      </c>
      <c r="BM146" s="18" t="s">
        <v>243</v>
      </c>
    </row>
    <row r="147" spans="2:65" s="1" customFormat="1" ht="25.5" customHeight="1">
      <c r="B147" s="31"/>
      <c r="C147" s="143" t="s">
        <v>244</v>
      </c>
      <c r="D147" s="143" t="s">
        <v>126</v>
      </c>
      <c r="E147" s="144" t="s">
        <v>245</v>
      </c>
      <c r="F147" s="219" t="s">
        <v>246</v>
      </c>
      <c r="G147" s="219"/>
      <c r="H147" s="219"/>
      <c r="I147" s="219"/>
      <c r="J147" s="145" t="s">
        <v>129</v>
      </c>
      <c r="K147" s="146">
        <v>2</v>
      </c>
      <c r="L147" s="220">
        <v>7274.04</v>
      </c>
      <c r="M147" s="220"/>
      <c r="N147" s="220">
        <f t="shared" si="10"/>
        <v>14548.08</v>
      </c>
      <c r="O147" s="221"/>
      <c r="P147" s="221"/>
      <c r="Q147" s="221"/>
      <c r="R147" s="33"/>
      <c r="T147" s="147" t="s">
        <v>20</v>
      </c>
      <c r="U147" s="40" t="s">
        <v>38</v>
      </c>
      <c r="V147" s="148">
        <v>0</v>
      </c>
      <c r="W147" s="148">
        <f t="shared" si="11"/>
        <v>0</v>
      </c>
      <c r="X147" s="148">
        <v>0</v>
      </c>
      <c r="Y147" s="148">
        <f t="shared" si="12"/>
        <v>0</v>
      </c>
      <c r="Z147" s="148">
        <v>0</v>
      </c>
      <c r="AA147" s="149">
        <f t="shared" si="13"/>
        <v>0</v>
      </c>
      <c r="AR147" s="18" t="s">
        <v>130</v>
      </c>
      <c r="AT147" s="18" t="s">
        <v>126</v>
      </c>
      <c r="AU147" s="18" t="s">
        <v>80</v>
      </c>
      <c r="AY147" s="18" t="s">
        <v>125</v>
      </c>
      <c r="BE147" s="150">
        <f t="shared" si="14"/>
        <v>14548.08</v>
      </c>
      <c r="BF147" s="150">
        <f t="shared" si="15"/>
        <v>0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8" t="s">
        <v>80</v>
      </c>
      <c r="BK147" s="150">
        <f t="shared" si="19"/>
        <v>14548.08</v>
      </c>
      <c r="BL147" s="18" t="s">
        <v>130</v>
      </c>
      <c r="BM147" s="18" t="s">
        <v>247</v>
      </c>
    </row>
    <row r="148" spans="2:65" s="1" customFormat="1" ht="25.5" customHeight="1">
      <c r="B148" s="31"/>
      <c r="C148" s="151" t="s">
        <v>187</v>
      </c>
      <c r="D148" s="151" t="s">
        <v>248</v>
      </c>
      <c r="E148" s="152" t="s">
        <v>249</v>
      </c>
      <c r="F148" s="222" t="s">
        <v>250</v>
      </c>
      <c r="G148" s="222"/>
      <c r="H148" s="222"/>
      <c r="I148" s="222"/>
      <c r="J148" s="153" t="s">
        <v>129</v>
      </c>
      <c r="K148" s="154">
        <v>2</v>
      </c>
      <c r="L148" s="221">
        <v>306.64999999999998</v>
      </c>
      <c r="M148" s="221"/>
      <c r="N148" s="221">
        <f t="shared" si="10"/>
        <v>613.29999999999995</v>
      </c>
      <c r="O148" s="221"/>
      <c r="P148" s="221"/>
      <c r="Q148" s="221"/>
      <c r="R148" s="33"/>
      <c r="T148" s="147" t="s">
        <v>20</v>
      </c>
      <c r="U148" s="40" t="s">
        <v>38</v>
      </c>
      <c r="V148" s="148">
        <v>0</v>
      </c>
      <c r="W148" s="148">
        <f t="shared" si="11"/>
        <v>0</v>
      </c>
      <c r="X148" s="148">
        <v>0</v>
      </c>
      <c r="Y148" s="148">
        <f t="shared" si="12"/>
        <v>0</v>
      </c>
      <c r="Z148" s="148">
        <v>0</v>
      </c>
      <c r="AA148" s="149">
        <f t="shared" si="13"/>
        <v>0</v>
      </c>
      <c r="AR148" s="18" t="s">
        <v>130</v>
      </c>
      <c r="AT148" s="18" t="s">
        <v>248</v>
      </c>
      <c r="AU148" s="18" t="s">
        <v>80</v>
      </c>
      <c r="AY148" s="18" t="s">
        <v>125</v>
      </c>
      <c r="BE148" s="150">
        <f t="shared" si="14"/>
        <v>613.29999999999995</v>
      </c>
      <c r="BF148" s="150">
        <f t="shared" si="15"/>
        <v>0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8" t="s">
        <v>80</v>
      </c>
      <c r="BK148" s="150">
        <f t="shared" si="19"/>
        <v>613.29999999999995</v>
      </c>
      <c r="BL148" s="18" t="s">
        <v>130</v>
      </c>
      <c r="BM148" s="18" t="s">
        <v>251</v>
      </c>
    </row>
    <row r="149" spans="2:65" s="1" customFormat="1" ht="25.5" customHeight="1">
      <c r="B149" s="31"/>
      <c r="C149" s="151" t="s">
        <v>252</v>
      </c>
      <c r="D149" s="151" t="s">
        <v>248</v>
      </c>
      <c r="E149" s="152" t="s">
        <v>253</v>
      </c>
      <c r="F149" s="222" t="s">
        <v>254</v>
      </c>
      <c r="G149" s="222"/>
      <c r="H149" s="222"/>
      <c r="I149" s="222"/>
      <c r="J149" s="153" t="s">
        <v>129</v>
      </c>
      <c r="K149" s="154">
        <v>1</v>
      </c>
      <c r="L149" s="221">
        <v>454.37</v>
      </c>
      <c r="M149" s="221"/>
      <c r="N149" s="221">
        <f t="shared" si="10"/>
        <v>454.37</v>
      </c>
      <c r="O149" s="221"/>
      <c r="P149" s="221"/>
      <c r="Q149" s="221"/>
      <c r="R149" s="33"/>
      <c r="T149" s="147" t="s">
        <v>20</v>
      </c>
      <c r="U149" s="40" t="s">
        <v>38</v>
      </c>
      <c r="V149" s="148">
        <v>0</v>
      </c>
      <c r="W149" s="148">
        <f t="shared" si="11"/>
        <v>0</v>
      </c>
      <c r="X149" s="148">
        <v>0</v>
      </c>
      <c r="Y149" s="148">
        <f t="shared" si="12"/>
        <v>0</v>
      </c>
      <c r="Z149" s="148">
        <v>0</v>
      </c>
      <c r="AA149" s="149">
        <f t="shared" si="13"/>
        <v>0</v>
      </c>
      <c r="AR149" s="18" t="s">
        <v>130</v>
      </c>
      <c r="AT149" s="18" t="s">
        <v>248</v>
      </c>
      <c r="AU149" s="18" t="s">
        <v>80</v>
      </c>
      <c r="AY149" s="18" t="s">
        <v>125</v>
      </c>
      <c r="BE149" s="150">
        <f t="shared" si="14"/>
        <v>454.37</v>
      </c>
      <c r="BF149" s="150">
        <f t="shared" si="15"/>
        <v>0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8" t="s">
        <v>80</v>
      </c>
      <c r="BK149" s="150">
        <f t="shared" si="19"/>
        <v>454.37</v>
      </c>
      <c r="BL149" s="18" t="s">
        <v>130</v>
      </c>
      <c r="BM149" s="18" t="s">
        <v>255</v>
      </c>
    </row>
    <row r="150" spans="2:65" s="1" customFormat="1" ht="38.25" customHeight="1">
      <c r="B150" s="31"/>
      <c r="C150" s="151" t="s">
        <v>191</v>
      </c>
      <c r="D150" s="151" t="s">
        <v>248</v>
      </c>
      <c r="E150" s="152" t="s">
        <v>256</v>
      </c>
      <c r="F150" s="222" t="s">
        <v>257</v>
      </c>
      <c r="G150" s="222"/>
      <c r="H150" s="222"/>
      <c r="I150" s="222"/>
      <c r="J150" s="153" t="s">
        <v>242</v>
      </c>
      <c r="K150" s="154">
        <v>75</v>
      </c>
      <c r="L150" s="221">
        <v>51.24</v>
      </c>
      <c r="M150" s="221"/>
      <c r="N150" s="221">
        <f t="shared" si="10"/>
        <v>3843</v>
      </c>
      <c r="O150" s="221"/>
      <c r="P150" s="221"/>
      <c r="Q150" s="221"/>
      <c r="R150" s="33"/>
      <c r="T150" s="147" t="s">
        <v>20</v>
      </c>
      <c r="U150" s="40" t="s">
        <v>38</v>
      </c>
      <c r="V150" s="148">
        <v>0</v>
      </c>
      <c r="W150" s="148">
        <f t="shared" si="11"/>
        <v>0</v>
      </c>
      <c r="X150" s="148">
        <v>0</v>
      </c>
      <c r="Y150" s="148">
        <f t="shared" si="12"/>
        <v>0</v>
      </c>
      <c r="Z150" s="148">
        <v>0</v>
      </c>
      <c r="AA150" s="149">
        <f t="shared" si="13"/>
        <v>0</v>
      </c>
      <c r="AR150" s="18" t="s">
        <v>130</v>
      </c>
      <c r="AT150" s="18" t="s">
        <v>248</v>
      </c>
      <c r="AU150" s="18" t="s">
        <v>80</v>
      </c>
      <c r="AY150" s="18" t="s">
        <v>125</v>
      </c>
      <c r="BE150" s="150">
        <f t="shared" si="14"/>
        <v>3843</v>
      </c>
      <c r="BF150" s="150">
        <f t="shared" si="15"/>
        <v>0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8" t="s">
        <v>80</v>
      </c>
      <c r="BK150" s="150">
        <f t="shared" si="19"/>
        <v>3843</v>
      </c>
      <c r="BL150" s="18" t="s">
        <v>130</v>
      </c>
      <c r="BM150" s="18" t="s">
        <v>258</v>
      </c>
    </row>
    <row r="151" spans="2:65" s="1" customFormat="1" ht="38.25" customHeight="1">
      <c r="B151" s="31"/>
      <c r="C151" s="151" t="s">
        <v>259</v>
      </c>
      <c r="D151" s="151" t="s">
        <v>248</v>
      </c>
      <c r="E151" s="152" t="s">
        <v>260</v>
      </c>
      <c r="F151" s="222" t="s">
        <v>261</v>
      </c>
      <c r="G151" s="222"/>
      <c r="H151" s="222"/>
      <c r="I151" s="222"/>
      <c r="J151" s="153" t="s">
        <v>129</v>
      </c>
      <c r="K151" s="154">
        <v>1</v>
      </c>
      <c r="L151" s="221">
        <v>5898.7</v>
      </c>
      <c r="M151" s="221"/>
      <c r="N151" s="221">
        <f t="shared" si="10"/>
        <v>5898.7</v>
      </c>
      <c r="O151" s="221"/>
      <c r="P151" s="221"/>
      <c r="Q151" s="221"/>
      <c r="R151" s="33"/>
      <c r="T151" s="147" t="s">
        <v>20</v>
      </c>
      <c r="U151" s="40" t="s">
        <v>38</v>
      </c>
      <c r="V151" s="148">
        <v>0</v>
      </c>
      <c r="W151" s="148">
        <f t="shared" si="11"/>
        <v>0</v>
      </c>
      <c r="X151" s="148">
        <v>0</v>
      </c>
      <c r="Y151" s="148">
        <f t="shared" si="12"/>
        <v>0</v>
      </c>
      <c r="Z151" s="148">
        <v>0</v>
      </c>
      <c r="AA151" s="149">
        <f t="shared" si="13"/>
        <v>0</v>
      </c>
      <c r="AR151" s="18" t="s">
        <v>130</v>
      </c>
      <c r="AT151" s="18" t="s">
        <v>248</v>
      </c>
      <c r="AU151" s="18" t="s">
        <v>80</v>
      </c>
      <c r="AY151" s="18" t="s">
        <v>125</v>
      </c>
      <c r="BE151" s="150">
        <f t="shared" si="14"/>
        <v>5898.7</v>
      </c>
      <c r="BF151" s="150">
        <f t="shared" si="15"/>
        <v>0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8" t="s">
        <v>80</v>
      </c>
      <c r="BK151" s="150">
        <f t="shared" si="19"/>
        <v>5898.7</v>
      </c>
      <c r="BL151" s="18" t="s">
        <v>130</v>
      </c>
      <c r="BM151" s="18" t="s">
        <v>262</v>
      </c>
    </row>
    <row r="152" spans="2:65" s="1" customFormat="1" ht="25.5" customHeight="1">
      <c r="B152" s="31"/>
      <c r="C152" s="151" t="s">
        <v>194</v>
      </c>
      <c r="D152" s="151" t="s">
        <v>248</v>
      </c>
      <c r="E152" s="152" t="s">
        <v>263</v>
      </c>
      <c r="F152" s="222" t="s">
        <v>264</v>
      </c>
      <c r="G152" s="222"/>
      <c r="H152" s="222"/>
      <c r="I152" s="222"/>
      <c r="J152" s="153" t="s">
        <v>129</v>
      </c>
      <c r="K152" s="154">
        <v>2</v>
      </c>
      <c r="L152" s="221">
        <v>165.04</v>
      </c>
      <c r="M152" s="221"/>
      <c r="N152" s="221">
        <f t="shared" si="10"/>
        <v>330.08</v>
      </c>
      <c r="O152" s="221"/>
      <c r="P152" s="221"/>
      <c r="Q152" s="221"/>
      <c r="R152" s="33"/>
      <c r="T152" s="147" t="s">
        <v>20</v>
      </c>
      <c r="U152" s="40" t="s">
        <v>38</v>
      </c>
      <c r="V152" s="148">
        <v>0</v>
      </c>
      <c r="W152" s="148">
        <f t="shared" si="11"/>
        <v>0</v>
      </c>
      <c r="X152" s="148">
        <v>0</v>
      </c>
      <c r="Y152" s="148">
        <f t="shared" si="12"/>
        <v>0</v>
      </c>
      <c r="Z152" s="148">
        <v>0</v>
      </c>
      <c r="AA152" s="149">
        <f t="shared" si="13"/>
        <v>0</v>
      </c>
      <c r="AR152" s="18" t="s">
        <v>130</v>
      </c>
      <c r="AT152" s="18" t="s">
        <v>248</v>
      </c>
      <c r="AU152" s="18" t="s">
        <v>80</v>
      </c>
      <c r="AY152" s="18" t="s">
        <v>125</v>
      </c>
      <c r="BE152" s="150">
        <f t="shared" si="14"/>
        <v>330.08</v>
      </c>
      <c r="BF152" s="150">
        <f t="shared" si="15"/>
        <v>0</v>
      </c>
      <c r="BG152" s="150">
        <f t="shared" si="16"/>
        <v>0</v>
      </c>
      <c r="BH152" s="150">
        <f t="shared" si="17"/>
        <v>0</v>
      </c>
      <c r="BI152" s="150">
        <f t="shared" si="18"/>
        <v>0</v>
      </c>
      <c r="BJ152" s="18" t="s">
        <v>80</v>
      </c>
      <c r="BK152" s="150">
        <f t="shared" si="19"/>
        <v>330.08</v>
      </c>
      <c r="BL152" s="18" t="s">
        <v>130</v>
      </c>
      <c r="BM152" s="18" t="s">
        <v>265</v>
      </c>
    </row>
    <row r="153" spans="2:65" s="1" customFormat="1" ht="63.75" customHeight="1">
      <c r="B153" s="31"/>
      <c r="C153" s="151" t="s">
        <v>266</v>
      </c>
      <c r="D153" s="151" t="s">
        <v>248</v>
      </c>
      <c r="E153" s="152" t="s">
        <v>267</v>
      </c>
      <c r="F153" s="222" t="s">
        <v>268</v>
      </c>
      <c r="G153" s="222"/>
      <c r="H153" s="222"/>
      <c r="I153" s="222"/>
      <c r="J153" s="153" t="s">
        <v>129</v>
      </c>
      <c r="K153" s="154">
        <v>6</v>
      </c>
      <c r="L153" s="221">
        <v>54.81</v>
      </c>
      <c r="M153" s="221"/>
      <c r="N153" s="221">
        <f t="shared" si="10"/>
        <v>328.86</v>
      </c>
      <c r="O153" s="221"/>
      <c r="P153" s="221"/>
      <c r="Q153" s="221"/>
      <c r="R153" s="33"/>
      <c r="T153" s="147" t="s">
        <v>20</v>
      </c>
      <c r="U153" s="40" t="s">
        <v>38</v>
      </c>
      <c r="V153" s="148">
        <v>0</v>
      </c>
      <c r="W153" s="148">
        <f t="shared" si="11"/>
        <v>0</v>
      </c>
      <c r="X153" s="148">
        <v>0</v>
      </c>
      <c r="Y153" s="148">
        <f t="shared" si="12"/>
        <v>0</v>
      </c>
      <c r="Z153" s="148">
        <v>0</v>
      </c>
      <c r="AA153" s="149">
        <f t="shared" si="13"/>
        <v>0</v>
      </c>
      <c r="AR153" s="18" t="s">
        <v>130</v>
      </c>
      <c r="AT153" s="18" t="s">
        <v>248</v>
      </c>
      <c r="AU153" s="18" t="s">
        <v>80</v>
      </c>
      <c r="AY153" s="18" t="s">
        <v>125</v>
      </c>
      <c r="BE153" s="150">
        <f t="shared" si="14"/>
        <v>328.86</v>
      </c>
      <c r="BF153" s="150">
        <f t="shared" si="15"/>
        <v>0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8" t="s">
        <v>80</v>
      </c>
      <c r="BK153" s="150">
        <f t="shared" si="19"/>
        <v>328.86</v>
      </c>
      <c r="BL153" s="18" t="s">
        <v>130</v>
      </c>
      <c r="BM153" s="18" t="s">
        <v>269</v>
      </c>
    </row>
    <row r="154" spans="2:65" s="1" customFormat="1" ht="89.25" customHeight="1">
      <c r="B154" s="31"/>
      <c r="C154" s="151" t="s">
        <v>197</v>
      </c>
      <c r="D154" s="151" t="s">
        <v>248</v>
      </c>
      <c r="E154" s="152" t="s">
        <v>270</v>
      </c>
      <c r="F154" s="222" t="s">
        <v>271</v>
      </c>
      <c r="G154" s="222"/>
      <c r="H154" s="222"/>
      <c r="I154" s="222"/>
      <c r="J154" s="153" t="s">
        <v>129</v>
      </c>
      <c r="K154" s="154">
        <v>1</v>
      </c>
      <c r="L154" s="221">
        <v>5644</v>
      </c>
      <c r="M154" s="221"/>
      <c r="N154" s="221">
        <f t="shared" si="10"/>
        <v>5644</v>
      </c>
      <c r="O154" s="221"/>
      <c r="P154" s="221"/>
      <c r="Q154" s="221"/>
      <c r="R154" s="33"/>
      <c r="T154" s="147" t="s">
        <v>20</v>
      </c>
      <c r="U154" s="40" t="s">
        <v>38</v>
      </c>
      <c r="V154" s="148">
        <v>0</v>
      </c>
      <c r="W154" s="148">
        <f t="shared" si="11"/>
        <v>0</v>
      </c>
      <c r="X154" s="148">
        <v>0</v>
      </c>
      <c r="Y154" s="148">
        <f t="shared" si="12"/>
        <v>0</v>
      </c>
      <c r="Z154" s="148">
        <v>0</v>
      </c>
      <c r="AA154" s="149">
        <f t="shared" si="13"/>
        <v>0</v>
      </c>
      <c r="AR154" s="18" t="s">
        <v>130</v>
      </c>
      <c r="AT154" s="18" t="s">
        <v>248</v>
      </c>
      <c r="AU154" s="18" t="s">
        <v>80</v>
      </c>
      <c r="AY154" s="18" t="s">
        <v>125</v>
      </c>
      <c r="BE154" s="150">
        <f t="shared" si="14"/>
        <v>5644</v>
      </c>
      <c r="BF154" s="150">
        <f t="shared" si="15"/>
        <v>0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8" t="s">
        <v>80</v>
      </c>
      <c r="BK154" s="150">
        <f t="shared" si="19"/>
        <v>5644</v>
      </c>
      <c r="BL154" s="18" t="s">
        <v>130</v>
      </c>
      <c r="BM154" s="18" t="s">
        <v>272</v>
      </c>
    </row>
    <row r="155" spans="2:65" s="1" customFormat="1" ht="25.5" customHeight="1">
      <c r="B155" s="31"/>
      <c r="C155" s="151" t="s">
        <v>273</v>
      </c>
      <c r="D155" s="151" t="s">
        <v>248</v>
      </c>
      <c r="E155" s="152" t="s">
        <v>274</v>
      </c>
      <c r="F155" s="222" t="s">
        <v>275</v>
      </c>
      <c r="G155" s="222"/>
      <c r="H155" s="222"/>
      <c r="I155" s="222"/>
      <c r="J155" s="153" t="s">
        <v>276</v>
      </c>
      <c r="K155" s="154">
        <v>52</v>
      </c>
      <c r="L155" s="221">
        <v>770.19</v>
      </c>
      <c r="M155" s="221"/>
      <c r="N155" s="221">
        <f t="shared" si="10"/>
        <v>40049.879999999997</v>
      </c>
      <c r="O155" s="221"/>
      <c r="P155" s="221"/>
      <c r="Q155" s="221"/>
      <c r="R155" s="33"/>
      <c r="T155" s="147" t="s">
        <v>20</v>
      </c>
      <c r="U155" s="40" t="s">
        <v>38</v>
      </c>
      <c r="V155" s="148">
        <v>0</v>
      </c>
      <c r="W155" s="148">
        <f t="shared" si="11"/>
        <v>0</v>
      </c>
      <c r="X155" s="148">
        <v>0</v>
      </c>
      <c r="Y155" s="148">
        <f t="shared" si="12"/>
        <v>0</v>
      </c>
      <c r="Z155" s="148">
        <v>0</v>
      </c>
      <c r="AA155" s="149">
        <f t="shared" si="13"/>
        <v>0</v>
      </c>
      <c r="AR155" s="18" t="s">
        <v>130</v>
      </c>
      <c r="AT155" s="18" t="s">
        <v>248</v>
      </c>
      <c r="AU155" s="18" t="s">
        <v>80</v>
      </c>
      <c r="AY155" s="18" t="s">
        <v>125</v>
      </c>
      <c r="BE155" s="150">
        <f t="shared" si="14"/>
        <v>40049.879999999997</v>
      </c>
      <c r="BF155" s="150">
        <f t="shared" si="15"/>
        <v>0</v>
      </c>
      <c r="BG155" s="150">
        <f t="shared" si="16"/>
        <v>0</v>
      </c>
      <c r="BH155" s="150">
        <f t="shared" si="17"/>
        <v>0</v>
      </c>
      <c r="BI155" s="150">
        <f t="shared" si="18"/>
        <v>0</v>
      </c>
      <c r="BJ155" s="18" t="s">
        <v>80</v>
      </c>
      <c r="BK155" s="150">
        <f t="shared" si="19"/>
        <v>40049.879999999997</v>
      </c>
      <c r="BL155" s="18" t="s">
        <v>130</v>
      </c>
      <c r="BM155" s="18" t="s">
        <v>277</v>
      </c>
    </row>
    <row r="156" spans="2:65" s="1" customFormat="1" ht="38.25" customHeight="1">
      <c r="B156" s="31"/>
      <c r="C156" s="151" t="s">
        <v>200</v>
      </c>
      <c r="D156" s="151" t="s">
        <v>248</v>
      </c>
      <c r="E156" s="152" t="s">
        <v>278</v>
      </c>
      <c r="F156" s="222" t="s">
        <v>279</v>
      </c>
      <c r="G156" s="222"/>
      <c r="H156" s="222"/>
      <c r="I156" s="222"/>
      <c r="J156" s="153" t="s">
        <v>276</v>
      </c>
      <c r="K156" s="154">
        <v>15</v>
      </c>
      <c r="L156" s="221">
        <v>770.19</v>
      </c>
      <c r="M156" s="221"/>
      <c r="N156" s="221">
        <f t="shared" si="10"/>
        <v>11552.85</v>
      </c>
      <c r="O156" s="221"/>
      <c r="P156" s="221"/>
      <c r="Q156" s="221"/>
      <c r="R156" s="33"/>
      <c r="T156" s="147" t="s">
        <v>20</v>
      </c>
      <c r="U156" s="40" t="s">
        <v>38</v>
      </c>
      <c r="V156" s="148">
        <v>0</v>
      </c>
      <c r="W156" s="148">
        <f t="shared" si="11"/>
        <v>0</v>
      </c>
      <c r="X156" s="148">
        <v>0</v>
      </c>
      <c r="Y156" s="148">
        <f t="shared" si="12"/>
        <v>0</v>
      </c>
      <c r="Z156" s="148">
        <v>0</v>
      </c>
      <c r="AA156" s="149">
        <f t="shared" si="13"/>
        <v>0</v>
      </c>
      <c r="AR156" s="18" t="s">
        <v>130</v>
      </c>
      <c r="AT156" s="18" t="s">
        <v>248</v>
      </c>
      <c r="AU156" s="18" t="s">
        <v>80</v>
      </c>
      <c r="AY156" s="18" t="s">
        <v>125</v>
      </c>
      <c r="BE156" s="150">
        <f t="shared" si="14"/>
        <v>11552.85</v>
      </c>
      <c r="BF156" s="150">
        <f t="shared" si="15"/>
        <v>0</v>
      </c>
      <c r="BG156" s="150">
        <f t="shared" si="16"/>
        <v>0</v>
      </c>
      <c r="BH156" s="150">
        <f t="shared" si="17"/>
        <v>0</v>
      </c>
      <c r="BI156" s="150">
        <f t="shared" si="18"/>
        <v>0</v>
      </c>
      <c r="BJ156" s="18" t="s">
        <v>80</v>
      </c>
      <c r="BK156" s="150">
        <f t="shared" si="19"/>
        <v>11552.85</v>
      </c>
      <c r="BL156" s="18" t="s">
        <v>130</v>
      </c>
      <c r="BM156" s="18" t="s">
        <v>280</v>
      </c>
    </row>
    <row r="157" spans="2:65" s="1" customFormat="1" ht="16.5" customHeight="1">
      <c r="B157" s="31"/>
      <c r="C157" s="151" t="s">
        <v>281</v>
      </c>
      <c r="D157" s="151" t="s">
        <v>248</v>
      </c>
      <c r="E157" s="152" t="s">
        <v>282</v>
      </c>
      <c r="F157" s="222" t="s">
        <v>283</v>
      </c>
      <c r="G157" s="222"/>
      <c r="H157" s="222"/>
      <c r="I157" s="222"/>
      <c r="J157" s="153" t="s">
        <v>276</v>
      </c>
      <c r="K157" s="154">
        <v>70</v>
      </c>
      <c r="L157" s="221">
        <v>770.19</v>
      </c>
      <c r="M157" s="221"/>
      <c r="N157" s="221">
        <f t="shared" si="10"/>
        <v>53913.3</v>
      </c>
      <c r="O157" s="221"/>
      <c r="P157" s="221"/>
      <c r="Q157" s="221"/>
      <c r="R157" s="33"/>
      <c r="T157" s="147" t="s">
        <v>20</v>
      </c>
      <c r="U157" s="40" t="s">
        <v>38</v>
      </c>
      <c r="V157" s="148">
        <v>0</v>
      </c>
      <c r="W157" s="148">
        <f t="shared" si="11"/>
        <v>0</v>
      </c>
      <c r="X157" s="148">
        <v>0</v>
      </c>
      <c r="Y157" s="148">
        <f t="shared" si="12"/>
        <v>0</v>
      </c>
      <c r="Z157" s="148">
        <v>0</v>
      </c>
      <c r="AA157" s="149">
        <f t="shared" si="13"/>
        <v>0</v>
      </c>
      <c r="AR157" s="18" t="s">
        <v>130</v>
      </c>
      <c r="AT157" s="18" t="s">
        <v>248</v>
      </c>
      <c r="AU157" s="18" t="s">
        <v>80</v>
      </c>
      <c r="AY157" s="18" t="s">
        <v>125</v>
      </c>
      <c r="BE157" s="150">
        <f t="shared" si="14"/>
        <v>53913.3</v>
      </c>
      <c r="BF157" s="150">
        <f t="shared" si="15"/>
        <v>0</v>
      </c>
      <c r="BG157" s="150">
        <f t="shared" si="16"/>
        <v>0</v>
      </c>
      <c r="BH157" s="150">
        <f t="shared" si="17"/>
        <v>0</v>
      </c>
      <c r="BI157" s="150">
        <f t="shared" si="18"/>
        <v>0</v>
      </c>
      <c r="BJ157" s="18" t="s">
        <v>80</v>
      </c>
      <c r="BK157" s="150">
        <f t="shared" si="19"/>
        <v>53913.3</v>
      </c>
      <c r="BL157" s="18" t="s">
        <v>130</v>
      </c>
      <c r="BM157" s="18" t="s">
        <v>284</v>
      </c>
    </row>
    <row r="158" spans="2:65" s="1" customFormat="1" ht="16.5" customHeight="1">
      <c r="B158" s="31"/>
      <c r="C158" s="151" t="s">
        <v>204</v>
      </c>
      <c r="D158" s="151" t="s">
        <v>248</v>
      </c>
      <c r="E158" s="152" t="s">
        <v>285</v>
      </c>
      <c r="F158" s="222" t="s">
        <v>286</v>
      </c>
      <c r="G158" s="222"/>
      <c r="H158" s="222"/>
      <c r="I158" s="222"/>
      <c r="J158" s="153" t="s">
        <v>129</v>
      </c>
      <c r="K158" s="154">
        <v>1</v>
      </c>
      <c r="L158" s="221">
        <v>698.88</v>
      </c>
      <c r="M158" s="221"/>
      <c r="N158" s="221">
        <f t="shared" si="10"/>
        <v>698.88</v>
      </c>
      <c r="O158" s="221"/>
      <c r="P158" s="221"/>
      <c r="Q158" s="221"/>
      <c r="R158" s="33"/>
      <c r="T158" s="147" t="s">
        <v>20</v>
      </c>
      <c r="U158" s="40" t="s">
        <v>38</v>
      </c>
      <c r="V158" s="148">
        <v>0</v>
      </c>
      <c r="W158" s="148">
        <f t="shared" si="11"/>
        <v>0</v>
      </c>
      <c r="X158" s="148">
        <v>0</v>
      </c>
      <c r="Y158" s="148">
        <f t="shared" si="12"/>
        <v>0</v>
      </c>
      <c r="Z158" s="148">
        <v>0</v>
      </c>
      <c r="AA158" s="149">
        <f t="shared" si="13"/>
        <v>0</v>
      </c>
      <c r="AR158" s="18" t="s">
        <v>130</v>
      </c>
      <c r="AT158" s="18" t="s">
        <v>248</v>
      </c>
      <c r="AU158" s="18" t="s">
        <v>80</v>
      </c>
      <c r="AY158" s="18" t="s">
        <v>125</v>
      </c>
      <c r="BE158" s="150">
        <f t="shared" si="14"/>
        <v>698.88</v>
      </c>
      <c r="BF158" s="150">
        <f t="shared" si="15"/>
        <v>0</v>
      </c>
      <c r="BG158" s="150">
        <f t="shared" si="16"/>
        <v>0</v>
      </c>
      <c r="BH158" s="150">
        <f t="shared" si="17"/>
        <v>0</v>
      </c>
      <c r="BI158" s="150">
        <f t="shared" si="18"/>
        <v>0</v>
      </c>
      <c r="BJ158" s="18" t="s">
        <v>80</v>
      </c>
      <c r="BK158" s="150">
        <f t="shared" si="19"/>
        <v>698.88</v>
      </c>
      <c r="BL158" s="18" t="s">
        <v>130</v>
      </c>
      <c r="BM158" s="18" t="s">
        <v>287</v>
      </c>
    </row>
    <row r="159" spans="2:65" s="1" customFormat="1" ht="16.5" customHeight="1">
      <c r="B159" s="31"/>
      <c r="C159" s="151" t="s">
        <v>288</v>
      </c>
      <c r="D159" s="151" t="s">
        <v>248</v>
      </c>
      <c r="E159" s="152" t="s">
        <v>289</v>
      </c>
      <c r="F159" s="222" t="s">
        <v>290</v>
      </c>
      <c r="G159" s="222"/>
      <c r="H159" s="222"/>
      <c r="I159" s="222"/>
      <c r="J159" s="153" t="s">
        <v>129</v>
      </c>
      <c r="K159" s="154">
        <v>4</v>
      </c>
      <c r="L159" s="221">
        <v>838.45</v>
      </c>
      <c r="M159" s="221"/>
      <c r="N159" s="221">
        <f t="shared" si="10"/>
        <v>3353.8</v>
      </c>
      <c r="O159" s="221"/>
      <c r="P159" s="221"/>
      <c r="Q159" s="221"/>
      <c r="R159" s="33"/>
      <c r="T159" s="147" t="s">
        <v>20</v>
      </c>
      <c r="U159" s="40" t="s">
        <v>38</v>
      </c>
      <c r="V159" s="148">
        <v>0</v>
      </c>
      <c r="W159" s="148">
        <f t="shared" si="11"/>
        <v>0</v>
      </c>
      <c r="X159" s="148">
        <v>0</v>
      </c>
      <c r="Y159" s="148">
        <f t="shared" si="12"/>
        <v>0</v>
      </c>
      <c r="Z159" s="148">
        <v>0</v>
      </c>
      <c r="AA159" s="149">
        <f t="shared" si="13"/>
        <v>0</v>
      </c>
      <c r="AR159" s="18" t="s">
        <v>130</v>
      </c>
      <c r="AT159" s="18" t="s">
        <v>248</v>
      </c>
      <c r="AU159" s="18" t="s">
        <v>80</v>
      </c>
      <c r="AY159" s="18" t="s">
        <v>125</v>
      </c>
      <c r="BE159" s="150">
        <f t="shared" si="14"/>
        <v>3353.8</v>
      </c>
      <c r="BF159" s="150">
        <f t="shared" si="15"/>
        <v>0</v>
      </c>
      <c r="BG159" s="150">
        <f t="shared" si="16"/>
        <v>0</v>
      </c>
      <c r="BH159" s="150">
        <f t="shared" si="17"/>
        <v>0</v>
      </c>
      <c r="BI159" s="150">
        <f t="shared" si="18"/>
        <v>0</v>
      </c>
      <c r="BJ159" s="18" t="s">
        <v>80</v>
      </c>
      <c r="BK159" s="150">
        <f t="shared" si="19"/>
        <v>3353.8</v>
      </c>
      <c r="BL159" s="18" t="s">
        <v>130</v>
      </c>
      <c r="BM159" s="18" t="s">
        <v>291</v>
      </c>
    </row>
    <row r="160" spans="2:65" s="1" customFormat="1" ht="16.5" customHeight="1">
      <c r="B160" s="31"/>
      <c r="C160" s="151" t="s">
        <v>207</v>
      </c>
      <c r="D160" s="151" t="s">
        <v>248</v>
      </c>
      <c r="E160" s="152" t="s">
        <v>292</v>
      </c>
      <c r="F160" s="222" t="s">
        <v>293</v>
      </c>
      <c r="G160" s="222"/>
      <c r="H160" s="222"/>
      <c r="I160" s="222"/>
      <c r="J160" s="153" t="s">
        <v>129</v>
      </c>
      <c r="K160" s="154">
        <v>2</v>
      </c>
      <c r="L160" s="221">
        <v>130.4</v>
      </c>
      <c r="M160" s="221"/>
      <c r="N160" s="221">
        <f t="shared" si="10"/>
        <v>260.8</v>
      </c>
      <c r="O160" s="221"/>
      <c r="P160" s="221"/>
      <c r="Q160" s="221"/>
      <c r="R160" s="33"/>
      <c r="T160" s="147" t="s">
        <v>20</v>
      </c>
      <c r="U160" s="40" t="s">
        <v>38</v>
      </c>
      <c r="V160" s="148">
        <v>0</v>
      </c>
      <c r="W160" s="148">
        <f t="shared" si="11"/>
        <v>0</v>
      </c>
      <c r="X160" s="148">
        <v>0</v>
      </c>
      <c r="Y160" s="148">
        <f t="shared" si="12"/>
        <v>0</v>
      </c>
      <c r="Z160" s="148">
        <v>0</v>
      </c>
      <c r="AA160" s="149">
        <f t="shared" si="13"/>
        <v>0</v>
      </c>
      <c r="AR160" s="18" t="s">
        <v>130</v>
      </c>
      <c r="AT160" s="18" t="s">
        <v>248</v>
      </c>
      <c r="AU160" s="18" t="s">
        <v>80</v>
      </c>
      <c r="AY160" s="18" t="s">
        <v>125</v>
      </c>
      <c r="BE160" s="150">
        <f t="shared" si="14"/>
        <v>260.8</v>
      </c>
      <c r="BF160" s="150">
        <f t="shared" si="15"/>
        <v>0</v>
      </c>
      <c r="BG160" s="150">
        <f t="shared" si="16"/>
        <v>0</v>
      </c>
      <c r="BH160" s="150">
        <f t="shared" si="17"/>
        <v>0</v>
      </c>
      <c r="BI160" s="150">
        <f t="shared" si="18"/>
        <v>0</v>
      </c>
      <c r="BJ160" s="18" t="s">
        <v>80</v>
      </c>
      <c r="BK160" s="150">
        <f t="shared" si="19"/>
        <v>260.8</v>
      </c>
      <c r="BL160" s="18" t="s">
        <v>130</v>
      </c>
      <c r="BM160" s="18" t="s">
        <v>294</v>
      </c>
    </row>
    <row r="161" spans="2:65" s="1" customFormat="1" ht="38.25" customHeight="1">
      <c r="B161" s="31"/>
      <c r="C161" s="151" t="s">
        <v>295</v>
      </c>
      <c r="D161" s="151" t="s">
        <v>248</v>
      </c>
      <c r="E161" s="152" t="s">
        <v>296</v>
      </c>
      <c r="F161" s="222" t="s">
        <v>297</v>
      </c>
      <c r="G161" s="222"/>
      <c r="H161" s="222"/>
      <c r="I161" s="222"/>
      <c r="J161" s="153" t="s">
        <v>129</v>
      </c>
      <c r="K161" s="154">
        <v>72</v>
      </c>
      <c r="L161" s="221">
        <v>104.93</v>
      </c>
      <c r="M161" s="221"/>
      <c r="N161" s="221">
        <f t="shared" si="10"/>
        <v>7554.96</v>
      </c>
      <c r="O161" s="221"/>
      <c r="P161" s="221"/>
      <c r="Q161" s="221"/>
      <c r="R161" s="33"/>
      <c r="T161" s="147" t="s">
        <v>20</v>
      </c>
      <c r="U161" s="40" t="s">
        <v>38</v>
      </c>
      <c r="V161" s="148">
        <v>0</v>
      </c>
      <c r="W161" s="148">
        <f t="shared" si="11"/>
        <v>0</v>
      </c>
      <c r="X161" s="148">
        <v>0</v>
      </c>
      <c r="Y161" s="148">
        <f t="shared" si="12"/>
        <v>0</v>
      </c>
      <c r="Z161" s="148">
        <v>0</v>
      </c>
      <c r="AA161" s="149">
        <f t="shared" si="13"/>
        <v>0</v>
      </c>
      <c r="AR161" s="18" t="s">
        <v>130</v>
      </c>
      <c r="AT161" s="18" t="s">
        <v>248</v>
      </c>
      <c r="AU161" s="18" t="s">
        <v>80</v>
      </c>
      <c r="AY161" s="18" t="s">
        <v>125</v>
      </c>
      <c r="BE161" s="150">
        <f t="shared" si="14"/>
        <v>7554.96</v>
      </c>
      <c r="BF161" s="150">
        <f t="shared" si="15"/>
        <v>0</v>
      </c>
      <c r="BG161" s="150">
        <f t="shared" si="16"/>
        <v>0</v>
      </c>
      <c r="BH161" s="150">
        <f t="shared" si="17"/>
        <v>0</v>
      </c>
      <c r="BI161" s="150">
        <f t="shared" si="18"/>
        <v>0</v>
      </c>
      <c r="BJ161" s="18" t="s">
        <v>80</v>
      </c>
      <c r="BK161" s="150">
        <f t="shared" si="19"/>
        <v>7554.96</v>
      </c>
      <c r="BL161" s="18" t="s">
        <v>130</v>
      </c>
      <c r="BM161" s="18" t="s">
        <v>298</v>
      </c>
    </row>
    <row r="162" spans="2:65" s="1" customFormat="1" ht="16.5" customHeight="1">
      <c r="B162" s="31"/>
      <c r="C162" s="151" t="s">
        <v>299</v>
      </c>
      <c r="D162" s="151" t="s">
        <v>248</v>
      </c>
      <c r="E162" s="152" t="s">
        <v>300</v>
      </c>
      <c r="F162" s="222" t="s">
        <v>301</v>
      </c>
      <c r="G162" s="222"/>
      <c r="H162" s="222"/>
      <c r="I162" s="222"/>
      <c r="J162" s="153" t="s">
        <v>129</v>
      </c>
      <c r="K162" s="154">
        <v>18</v>
      </c>
      <c r="L162" s="221">
        <v>49.41</v>
      </c>
      <c r="M162" s="221"/>
      <c r="N162" s="221">
        <f t="shared" si="10"/>
        <v>889.38</v>
      </c>
      <c r="O162" s="221"/>
      <c r="P162" s="221"/>
      <c r="Q162" s="221"/>
      <c r="R162" s="33"/>
      <c r="T162" s="147" t="s">
        <v>20</v>
      </c>
      <c r="U162" s="40" t="s">
        <v>38</v>
      </c>
      <c r="V162" s="148">
        <v>0</v>
      </c>
      <c r="W162" s="148">
        <f t="shared" si="11"/>
        <v>0</v>
      </c>
      <c r="X162" s="148">
        <v>0</v>
      </c>
      <c r="Y162" s="148">
        <f t="shared" si="12"/>
        <v>0</v>
      </c>
      <c r="Z162" s="148">
        <v>0</v>
      </c>
      <c r="AA162" s="149">
        <f t="shared" si="13"/>
        <v>0</v>
      </c>
      <c r="AR162" s="18" t="s">
        <v>130</v>
      </c>
      <c r="AT162" s="18" t="s">
        <v>248</v>
      </c>
      <c r="AU162" s="18" t="s">
        <v>80</v>
      </c>
      <c r="AY162" s="18" t="s">
        <v>125</v>
      </c>
      <c r="BE162" s="150">
        <f t="shared" si="14"/>
        <v>889.38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8" t="s">
        <v>80</v>
      </c>
      <c r="BK162" s="150">
        <f t="shared" si="19"/>
        <v>889.38</v>
      </c>
      <c r="BL162" s="18" t="s">
        <v>130</v>
      </c>
      <c r="BM162" s="18" t="s">
        <v>302</v>
      </c>
    </row>
    <row r="163" spans="2:65" s="1" customFormat="1" ht="16.5" customHeight="1">
      <c r="B163" s="31"/>
      <c r="C163" s="151" t="s">
        <v>214</v>
      </c>
      <c r="D163" s="151" t="s">
        <v>248</v>
      </c>
      <c r="E163" s="152" t="s">
        <v>303</v>
      </c>
      <c r="F163" s="222" t="s">
        <v>304</v>
      </c>
      <c r="G163" s="222"/>
      <c r="H163" s="222"/>
      <c r="I163" s="222"/>
      <c r="J163" s="153" t="s">
        <v>129</v>
      </c>
      <c r="K163" s="154">
        <v>1</v>
      </c>
      <c r="L163" s="221">
        <v>192.55</v>
      </c>
      <c r="M163" s="221"/>
      <c r="N163" s="221">
        <f t="shared" si="10"/>
        <v>192.55</v>
      </c>
      <c r="O163" s="221"/>
      <c r="P163" s="221"/>
      <c r="Q163" s="221"/>
      <c r="R163" s="33"/>
      <c r="T163" s="147" t="s">
        <v>20</v>
      </c>
      <c r="U163" s="40" t="s">
        <v>38</v>
      </c>
      <c r="V163" s="148">
        <v>0</v>
      </c>
      <c r="W163" s="148">
        <f t="shared" si="11"/>
        <v>0</v>
      </c>
      <c r="X163" s="148">
        <v>0</v>
      </c>
      <c r="Y163" s="148">
        <f t="shared" si="12"/>
        <v>0</v>
      </c>
      <c r="Z163" s="148">
        <v>0</v>
      </c>
      <c r="AA163" s="149">
        <f t="shared" si="13"/>
        <v>0</v>
      </c>
      <c r="AR163" s="18" t="s">
        <v>130</v>
      </c>
      <c r="AT163" s="18" t="s">
        <v>248</v>
      </c>
      <c r="AU163" s="18" t="s">
        <v>80</v>
      </c>
      <c r="AY163" s="18" t="s">
        <v>125</v>
      </c>
      <c r="BE163" s="150">
        <f t="shared" si="14"/>
        <v>192.55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8" t="s">
        <v>80</v>
      </c>
      <c r="BK163" s="150">
        <f t="shared" si="19"/>
        <v>192.55</v>
      </c>
      <c r="BL163" s="18" t="s">
        <v>130</v>
      </c>
      <c r="BM163" s="18" t="s">
        <v>305</v>
      </c>
    </row>
    <row r="164" spans="2:65" s="1" customFormat="1" ht="16.5" customHeight="1">
      <c r="B164" s="31"/>
      <c r="C164" s="151" t="s">
        <v>306</v>
      </c>
      <c r="D164" s="151" t="s">
        <v>248</v>
      </c>
      <c r="E164" s="152" t="s">
        <v>307</v>
      </c>
      <c r="F164" s="222" t="s">
        <v>308</v>
      </c>
      <c r="G164" s="222"/>
      <c r="H164" s="222"/>
      <c r="I164" s="222"/>
      <c r="J164" s="153" t="s">
        <v>129</v>
      </c>
      <c r="K164" s="154">
        <v>1</v>
      </c>
      <c r="L164" s="221">
        <v>516.52</v>
      </c>
      <c r="M164" s="221"/>
      <c r="N164" s="221">
        <f t="shared" si="10"/>
        <v>516.52</v>
      </c>
      <c r="O164" s="221"/>
      <c r="P164" s="221"/>
      <c r="Q164" s="221"/>
      <c r="R164" s="33"/>
      <c r="T164" s="147" t="s">
        <v>20</v>
      </c>
      <c r="U164" s="40" t="s">
        <v>38</v>
      </c>
      <c r="V164" s="148">
        <v>0</v>
      </c>
      <c r="W164" s="148">
        <f t="shared" si="11"/>
        <v>0</v>
      </c>
      <c r="X164" s="148">
        <v>0</v>
      </c>
      <c r="Y164" s="148">
        <f t="shared" si="12"/>
        <v>0</v>
      </c>
      <c r="Z164" s="148">
        <v>0</v>
      </c>
      <c r="AA164" s="149">
        <f t="shared" si="13"/>
        <v>0</v>
      </c>
      <c r="AR164" s="18" t="s">
        <v>130</v>
      </c>
      <c r="AT164" s="18" t="s">
        <v>248</v>
      </c>
      <c r="AU164" s="18" t="s">
        <v>80</v>
      </c>
      <c r="AY164" s="18" t="s">
        <v>125</v>
      </c>
      <c r="BE164" s="150">
        <f t="shared" si="14"/>
        <v>516.52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8" t="s">
        <v>80</v>
      </c>
      <c r="BK164" s="150">
        <f t="shared" si="19"/>
        <v>516.52</v>
      </c>
      <c r="BL164" s="18" t="s">
        <v>130</v>
      </c>
      <c r="BM164" s="18" t="s">
        <v>309</v>
      </c>
    </row>
    <row r="165" spans="2:65" s="1" customFormat="1" ht="89.25" customHeight="1">
      <c r="B165" s="31"/>
      <c r="C165" s="151" t="s">
        <v>218</v>
      </c>
      <c r="D165" s="151" t="s">
        <v>248</v>
      </c>
      <c r="E165" s="152" t="s">
        <v>310</v>
      </c>
      <c r="F165" s="222" t="s">
        <v>311</v>
      </c>
      <c r="G165" s="222"/>
      <c r="H165" s="222"/>
      <c r="I165" s="222"/>
      <c r="J165" s="153" t="s">
        <v>129</v>
      </c>
      <c r="K165" s="154">
        <v>1</v>
      </c>
      <c r="L165" s="221">
        <v>19356.689999999999</v>
      </c>
      <c r="M165" s="221"/>
      <c r="N165" s="221">
        <f t="shared" si="10"/>
        <v>19356.689999999999</v>
      </c>
      <c r="O165" s="221"/>
      <c r="P165" s="221"/>
      <c r="Q165" s="221"/>
      <c r="R165" s="33"/>
      <c r="T165" s="147" t="s">
        <v>20</v>
      </c>
      <c r="U165" s="40" t="s">
        <v>38</v>
      </c>
      <c r="V165" s="148">
        <v>0</v>
      </c>
      <c r="W165" s="148">
        <f t="shared" si="11"/>
        <v>0</v>
      </c>
      <c r="X165" s="148">
        <v>0</v>
      </c>
      <c r="Y165" s="148">
        <f t="shared" si="12"/>
        <v>0</v>
      </c>
      <c r="Z165" s="148">
        <v>0</v>
      </c>
      <c r="AA165" s="149">
        <f t="shared" si="13"/>
        <v>0</v>
      </c>
      <c r="AR165" s="18" t="s">
        <v>130</v>
      </c>
      <c r="AT165" s="18" t="s">
        <v>248</v>
      </c>
      <c r="AU165" s="18" t="s">
        <v>80</v>
      </c>
      <c r="AY165" s="18" t="s">
        <v>125</v>
      </c>
      <c r="BE165" s="150">
        <f t="shared" si="14"/>
        <v>19356.689999999999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8" t="s">
        <v>80</v>
      </c>
      <c r="BK165" s="150">
        <f t="shared" si="19"/>
        <v>19356.689999999999</v>
      </c>
      <c r="BL165" s="18" t="s">
        <v>130</v>
      </c>
      <c r="BM165" s="18" t="s">
        <v>312</v>
      </c>
    </row>
    <row r="166" spans="2:65" s="1" customFormat="1" ht="38.25" customHeight="1">
      <c r="B166" s="31"/>
      <c r="C166" s="151" t="s">
        <v>313</v>
      </c>
      <c r="D166" s="151" t="s">
        <v>248</v>
      </c>
      <c r="E166" s="152" t="s">
        <v>314</v>
      </c>
      <c r="F166" s="222" t="s">
        <v>315</v>
      </c>
      <c r="G166" s="222"/>
      <c r="H166" s="222"/>
      <c r="I166" s="222"/>
      <c r="J166" s="153" t="s">
        <v>129</v>
      </c>
      <c r="K166" s="154">
        <v>1</v>
      </c>
      <c r="L166" s="221">
        <v>9637.59</v>
      </c>
      <c r="M166" s="221"/>
      <c r="N166" s="221">
        <f t="shared" si="10"/>
        <v>9637.59</v>
      </c>
      <c r="O166" s="221"/>
      <c r="P166" s="221"/>
      <c r="Q166" s="221"/>
      <c r="R166" s="33"/>
      <c r="T166" s="147" t="s">
        <v>20</v>
      </c>
      <c r="U166" s="40" t="s">
        <v>38</v>
      </c>
      <c r="V166" s="148">
        <v>0</v>
      </c>
      <c r="W166" s="148">
        <f t="shared" si="11"/>
        <v>0</v>
      </c>
      <c r="X166" s="148">
        <v>0</v>
      </c>
      <c r="Y166" s="148">
        <f t="shared" si="12"/>
        <v>0</v>
      </c>
      <c r="Z166" s="148">
        <v>0</v>
      </c>
      <c r="AA166" s="149">
        <f t="shared" si="13"/>
        <v>0</v>
      </c>
      <c r="AR166" s="18" t="s">
        <v>130</v>
      </c>
      <c r="AT166" s="18" t="s">
        <v>248</v>
      </c>
      <c r="AU166" s="18" t="s">
        <v>80</v>
      </c>
      <c r="AY166" s="18" t="s">
        <v>125</v>
      </c>
      <c r="BE166" s="150">
        <f t="shared" si="14"/>
        <v>9637.59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8" t="s">
        <v>80</v>
      </c>
      <c r="BK166" s="150">
        <f t="shared" si="19"/>
        <v>9637.59</v>
      </c>
      <c r="BL166" s="18" t="s">
        <v>130</v>
      </c>
      <c r="BM166" s="18" t="s">
        <v>316</v>
      </c>
    </row>
    <row r="167" spans="2:65" s="1" customFormat="1" ht="38.25" customHeight="1">
      <c r="B167" s="31"/>
      <c r="C167" s="151" t="s">
        <v>221</v>
      </c>
      <c r="D167" s="151" t="s">
        <v>248</v>
      </c>
      <c r="E167" s="152" t="s">
        <v>317</v>
      </c>
      <c r="F167" s="222" t="s">
        <v>318</v>
      </c>
      <c r="G167" s="222"/>
      <c r="H167" s="222"/>
      <c r="I167" s="222"/>
      <c r="J167" s="153" t="s">
        <v>129</v>
      </c>
      <c r="K167" s="154">
        <v>1</v>
      </c>
      <c r="L167" s="221">
        <v>9637.59</v>
      </c>
      <c r="M167" s="221"/>
      <c r="N167" s="221">
        <f t="shared" si="10"/>
        <v>9637.59</v>
      </c>
      <c r="O167" s="221"/>
      <c r="P167" s="221"/>
      <c r="Q167" s="221"/>
      <c r="R167" s="33"/>
      <c r="T167" s="147" t="s">
        <v>20</v>
      </c>
      <c r="U167" s="40" t="s">
        <v>38</v>
      </c>
      <c r="V167" s="148">
        <v>0</v>
      </c>
      <c r="W167" s="148">
        <f t="shared" si="11"/>
        <v>0</v>
      </c>
      <c r="X167" s="148">
        <v>0</v>
      </c>
      <c r="Y167" s="148">
        <f t="shared" si="12"/>
        <v>0</v>
      </c>
      <c r="Z167" s="148">
        <v>0</v>
      </c>
      <c r="AA167" s="149">
        <f t="shared" si="13"/>
        <v>0</v>
      </c>
      <c r="AR167" s="18" t="s">
        <v>130</v>
      </c>
      <c r="AT167" s="18" t="s">
        <v>248</v>
      </c>
      <c r="AU167" s="18" t="s">
        <v>80</v>
      </c>
      <c r="AY167" s="18" t="s">
        <v>125</v>
      </c>
      <c r="BE167" s="150">
        <f t="shared" si="14"/>
        <v>9637.59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8" t="s">
        <v>80</v>
      </c>
      <c r="BK167" s="150">
        <f t="shared" si="19"/>
        <v>9637.59</v>
      </c>
      <c r="BL167" s="18" t="s">
        <v>130</v>
      </c>
      <c r="BM167" s="18" t="s">
        <v>319</v>
      </c>
    </row>
    <row r="168" spans="2:65" s="1" customFormat="1" ht="51" customHeight="1">
      <c r="B168" s="31"/>
      <c r="C168" s="151" t="s">
        <v>320</v>
      </c>
      <c r="D168" s="151" t="s">
        <v>248</v>
      </c>
      <c r="E168" s="152" t="s">
        <v>321</v>
      </c>
      <c r="F168" s="222" t="s">
        <v>322</v>
      </c>
      <c r="G168" s="222"/>
      <c r="H168" s="222"/>
      <c r="I168" s="222"/>
      <c r="J168" s="153" t="s">
        <v>129</v>
      </c>
      <c r="K168" s="154">
        <v>1</v>
      </c>
      <c r="L168" s="221">
        <v>4380.72</v>
      </c>
      <c r="M168" s="221"/>
      <c r="N168" s="221">
        <f t="shared" si="10"/>
        <v>4380.72</v>
      </c>
      <c r="O168" s="221"/>
      <c r="P168" s="221"/>
      <c r="Q168" s="221"/>
      <c r="R168" s="33"/>
      <c r="T168" s="147" t="s">
        <v>20</v>
      </c>
      <c r="U168" s="40" t="s">
        <v>38</v>
      </c>
      <c r="V168" s="148">
        <v>0</v>
      </c>
      <c r="W168" s="148">
        <f t="shared" si="11"/>
        <v>0</v>
      </c>
      <c r="X168" s="148">
        <v>0</v>
      </c>
      <c r="Y168" s="148">
        <f t="shared" si="12"/>
        <v>0</v>
      </c>
      <c r="Z168" s="148">
        <v>0</v>
      </c>
      <c r="AA168" s="149">
        <f t="shared" si="13"/>
        <v>0</v>
      </c>
      <c r="AR168" s="18" t="s">
        <v>130</v>
      </c>
      <c r="AT168" s="18" t="s">
        <v>248</v>
      </c>
      <c r="AU168" s="18" t="s">
        <v>80</v>
      </c>
      <c r="AY168" s="18" t="s">
        <v>125</v>
      </c>
      <c r="BE168" s="150">
        <f t="shared" si="14"/>
        <v>4380.72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8" t="s">
        <v>80</v>
      </c>
      <c r="BK168" s="150">
        <f t="shared" si="19"/>
        <v>4380.72</v>
      </c>
      <c r="BL168" s="18" t="s">
        <v>130</v>
      </c>
      <c r="BM168" s="18" t="s">
        <v>323</v>
      </c>
    </row>
    <row r="169" spans="2:65" s="1" customFormat="1" ht="51" customHeight="1">
      <c r="B169" s="31"/>
      <c r="C169" s="151" t="s">
        <v>225</v>
      </c>
      <c r="D169" s="151" t="s">
        <v>248</v>
      </c>
      <c r="E169" s="152" t="s">
        <v>324</v>
      </c>
      <c r="F169" s="222" t="s">
        <v>325</v>
      </c>
      <c r="G169" s="222"/>
      <c r="H169" s="222"/>
      <c r="I169" s="222"/>
      <c r="J169" s="153" t="s">
        <v>276</v>
      </c>
      <c r="K169" s="154">
        <v>38</v>
      </c>
      <c r="L169" s="221">
        <v>684.62</v>
      </c>
      <c r="M169" s="221"/>
      <c r="N169" s="221">
        <f t="shared" si="10"/>
        <v>26015.56</v>
      </c>
      <c r="O169" s="221"/>
      <c r="P169" s="221"/>
      <c r="Q169" s="221"/>
      <c r="R169" s="33"/>
      <c r="T169" s="147" t="s">
        <v>20</v>
      </c>
      <c r="U169" s="40" t="s">
        <v>38</v>
      </c>
      <c r="V169" s="148">
        <v>0</v>
      </c>
      <c r="W169" s="148">
        <f t="shared" si="11"/>
        <v>0</v>
      </c>
      <c r="X169" s="148">
        <v>0</v>
      </c>
      <c r="Y169" s="148">
        <f t="shared" si="12"/>
        <v>0</v>
      </c>
      <c r="Z169" s="148">
        <v>0</v>
      </c>
      <c r="AA169" s="149">
        <f t="shared" si="13"/>
        <v>0</v>
      </c>
      <c r="AR169" s="18" t="s">
        <v>130</v>
      </c>
      <c r="AT169" s="18" t="s">
        <v>248</v>
      </c>
      <c r="AU169" s="18" t="s">
        <v>80</v>
      </c>
      <c r="AY169" s="18" t="s">
        <v>125</v>
      </c>
      <c r="BE169" s="150">
        <f t="shared" si="14"/>
        <v>26015.56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8" t="s">
        <v>80</v>
      </c>
      <c r="BK169" s="150">
        <f t="shared" si="19"/>
        <v>26015.56</v>
      </c>
      <c r="BL169" s="18" t="s">
        <v>130</v>
      </c>
      <c r="BM169" s="18" t="s">
        <v>326</v>
      </c>
    </row>
    <row r="170" spans="2:65" s="1" customFormat="1" ht="89.25" customHeight="1">
      <c r="B170" s="31"/>
      <c r="C170" s="151" t="s">
        <v>327</v>
      </c>
      <c r="D170" s="151" t="s">
        <v>248</v>
      </c>
      <c r="E170" s="152" t="s">
        <v>328</v>
      </c>
      <c r="F170" s="222" t="s">
        <v>329</v>
      </c>
      <c r="G170" s="222"/>
      <c r="H170" s="222"/>
      <c r="I170" s="222"/>
      <c r="J170" s="153" t="s">
        <v>129</v>
      </c>
      <c r="K170" s="154">
        <v>1</v>
      </c>
      <c r="L170" s="221">
        <v>14160.95</v>
      </c>
      <c r="M170" s="221"/>
      <c r="N170" s="221">
        <f t="shared" si="10"/>
        <v>14160.95</v>
      </c>
      <c r="O170" s="221"/>
      <c r="P170" s="221"/>
      <c r="Q170" s="221"/>
      <c r="R170" s="33"/>
      <c r="T170" s="147" t="s">
        <v>20</v>
      </c>
      <c r="U170" s="40" t="s">
        <v>38</v>
      </c>
      <c r="V170" s="148">
        <v>0</v>
      </c>
      <c r="W170" s="148">
        <f t="shared" si="11"/>
        <v>0</v>
      </c>
      <c r="X170" s="148">
        <v>0</v>
      </c>
      <c r="Y170" s="148">
        <f t="shared" si="12"/>
        <v>0</v>
      </c>
      <c r="Z170" s="148">
        <v>0</v>
      </c>
      <c r="AA170" s="149">
        <f t="shared" si="13"/>
        <v>0</v>
      </c>
      <c r="AR170" s="18" t="s">
        <v>130</v>
      </c>
      <c r="AT170" s="18" t="s">
        <v>248</v>
      </c>
      <c r="AU170" s="18" t="s">
        <v>80</v>
      </c>
      <c r="AY170" s="18" t="s">
        <v>125</v>
      </c>
      <c r="BE170" s="150">
        <f t="shared" si="14"/>
        <v>14160.95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8" t="s">
        <v>80</v>
      </c>
      <c r="BK170" s="150">
        <f t="shared" si="19"/>
        <v>14160.95</v>
      </c>
      <c r="BL170" s="18" t="s">
        <v>130</v>
      </c>
      <c r="BM170" s="18" t="s">
        <v>330</v>
      </c>
    </row>
    <row r="171" spans="2:65" s="1" customFormat="1" ht="51" customHeight="1">
      <c r="B171" s="31"/>
      <c r="C171" s="151" t="s">
        <v>331</v>
      </c>
      <c r="D171" s="151" t="s">
        <v>248</v>
      </c>
      <c r="E171" s="152" t="s">
        <v>332</v>
      </c>
      <c r="F171" s="222" t="s">
        <v>333</v>
      </c>
      <c r="G171" s="222"/>
      <c r="H171" s="222"/>
      <c r="I171" s="222"/>
      <c r="J171" s="153" t="s">
        <v>129</v>
      </c>
      <c r="K171" s="154">
        <v>1</v>
      </c>
      <c r="L171" s="221">
        <v>12152</v>
      </c>
      <c r="M171" s="221"/>
      <c r="N171" s="221">
        <f t="shared" si="10"/>
        <v>12152</v>
      </c>
      <c r="O171" s="221"/>
      <c r="P171" s="221"/>
      <c r="Q171" s="221"/>
      <c r="R171" s="33"/>
      <c r="T171" s="147" t="s">
        <v>20</v>
      </c>
      <c r="U171" s="40" t="s">
        <v>38</v>
      </c>
      <c r="V171" s="148">
        <v>0</v>
      </c>
      <c r="W171" s="148">
        <f t="shared" si="11"/>
        <v>0</v>
      </c>
      <c r="X171" s="148">
        <v>0</v>
      </c>
      <c r="Y171" s="148">
        <f t="shared" si="12"/>
        <v>0</v>
      </c>
      <c r="Z171" s="148">
        <v>0</v>
      </c>
      <c r="AA171" s="149">
        <f t="shared" si="13"/>
        <v>0</v>
      </c>
      <c r="AR171" s="18" t="s">
        <v>130</v>
      </c>
      <c r="AT171" s="18" t="s">
        <v>248</v>
      </c>
      <c r="AU171" s="18" t="s">
        <v>80</v>
      </c>
      <c r="AY171" s="18" t="s">
        <v>125</v>
      </c>
      <c r="BE171" s="150">
        <f t="shared" si="14"/>
        <v>12152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8" t="s">
        <v>80</v>
      </c>
      <c r="BK171" s="150">
        <f t="shared" si="19"/>
        <v>12152</v>
      </c>
      <c r="BL171" s="18" t="s">
        <v>130</v>
      </c>
      <c r="BM171" s="18" t="s">
        <v>334</v>
      </c>
    </row>
    <row r="172" spans="2:65" s="1" customFormat="1" ht="25.5" customHeight="1">
      <c r="B172" s="31"/>
      <c r="C172" s="151" t="s">
        <v>228</v>
      </c>
      <c r="D172" s="151" t="s">
        <v>248</v>
      </c>
      <c r="E172" s="152" t="s">
        <v>335</v>
      </c>
      <c r="F172" s="222" t="s">
        <v>336</v>
      </c>
      <c r="G172" s="222"/>
      <c r="H172" s="222"/>
      <c r="I172" s="222"/>
      <c r="J172" s="153" t="s">
        <v>129</v>
      </c>
      <c r="K172" s="154">
        <v>1</v>
      </c>
      <c r="L172" s="221">
        <v>3508.4</v>
      </c>
      <c r="M172" s="221"/>
      <c r="N172" s="221">
        <f t="shared" si="10"/>
        <v>3508.4</v>
      </c>
      <c r="O172" s="221"/>
      <c r="P172" s="221"/>
      <c r="Q172" s="221"/>
      <c r="R172" s="33"/>
      <c r="T172" s="147" t="s">
        <v>20</v>
      </c>
      <c r="U172" s="40" t="s">
        <v>38</v>
      </c>
      <c r="V172" s="148">
        <v>0</v>
      </c>
      <c r="W172" s="148">
        <f t="shared" si="11"/>
        <v>0</v>
      </c>
      <c r="X172" s="148">
        <v>0</v>
      </c>
      <c r="Y172" s="148">
        <f t="shared" si="12"/>
        <v>0</v>
      </c>
      <c r="Z172" s="148">
        <v>0</v>
      </c>
      <c r="AA172" s="149">
        <f t="shared" si="13"/>
        <v>0</v>
      </c>
      <c r="AR172" s="18" t="s">
        <v>130</v>
      </c>
      <c r="AT172" s="18" t="s">
        <v>248</v>
      </c>
      <c r="AU172" s="18" t="s">
        <v>80</v>
      </c>
      <c r="AY172" s="18" t="s">
        <v>125</v>
      </c>
      <c r="BE172" s="150">
        <f t="shared" si="14"/>
        <v>3508.4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8" t="s">
        <v>80</v>
      </c>
      <c r="BK172" s="150">
        <f t="shared" si="19"/>
        <v>3508.4</v>
      </c>
      <c r="BL172" s="18" t="s">
        <v>130</v>
      </c>
      <c r="BM172" s="18" t="s">
        <v>337</v>
      </c>
    </row>
    <row r="173" spans="2:65" s="8" customFormat="1" ht="37.35" customHeight="1">
      <c r="B173" s="133"/>
      <c r="C173" s="134"/>
      <c r="D173" s="135" t="s">
        <v>108</v>
      </c>
      <c r="E173" s="135"/>
      <c r="F173" s="135"/>
      <c r="G173" s="135"/>
      <c r="H173" s="135"/>
      <c r="I173" s="135"/>
      <c r="J173" s="135"/>
      <c r="K173" s="135"/>
      <c r="L173" s="135"/>
      <c r="M173" s="135"/>
      <c r="N173" s="227">
        <f>BK173</f>
        <v>15200</v>
      </c>
      <c r="O173" s="228"/>
      <c r="P173" s="228"/>
      <c r="Q173" s="228"/>
      <c r="R173" s="136"/>
      <c r="T173" s="137"/>
      <c r="U173" s="134"/>
      <c r="V173" s="134"/>
      <c r="W173" s="138">
        <f>SUM(W174:W175)</f>
        <v>0</v>
      </c>
      <c r="X173" s="134"/>
      <c r="Y173" s="138">
        <f>SUM(Y174:Y175)</f>
        <v>0</v>
      </c>
      <c r="Z173" s="134"/>
      <c r="AA173" s="139">
        <f>SUM(AA174:AA175)</f>
        <v>0</v>
      </c>
      <c r="AR173" s="140" t="s">
        <v>140</v>
      </c>
      <c r="AT173" s="141" t="s">
        <v>72</v>
      </c>
      <c r="AU173" s="141" t="s">
        <v>73</v>
      </c>
      <c r="AY173" s="140" t="s">
        <v>125</v>
      </c>
      <c r="BK173" s="142">
        <f>SUM(BK174:BK175)</f>
        <v>15200</v>
      </c>
    </row>
    <row r="174" spans="2:65" s="1" customFormat="1" ht="16.5" customHeight="1">
      <c r="B174" s="31"/>
      <c r="C174" s="151" t="s">
        <v>232</v>
      </c>
      <c r="D174" s="151" t="s">
        <v>248</v>
      </c>
      <c r="E174" s="152" t="s">
        <v>338</v>
      </c>
      <c r="F174" s="222" t="s">
        <v>339</v>
      </c>
      <c r="G174" s="222"/>
      <c r="H174" s="222"/>
      <c r="I174" s="222"/>
      <c r="J174" s="153" t="s">
        <v>340</v>
      </c>
      <c r="K174" s="154">
        <v>1</v>
      </c>
      <c r="L174" s="221">
        <v>10000</v>
      </c>
      <c r="M174" s="221"/>
      <c r="N174" s="221">
        <f>ROUND(L174*K174,2)</f>
        <v>10000</v>
      </c>
      <c r="O174" s="221"/>
      <c r="P174" s="221"/>
      <c r="Q174" s="221"/>
      <c r="R174" s="33"/>
      <c r="T174" s="147" t="s">
        <v>20</v>
      </c>
      <c r="U174" s="40" t="s">
        <v>38</v>
      </c>
      <c r="V174" s="148">
        <v>0</v>
      </c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18" t="s">
        <v>124</v>
      </c>
      <c r="AT174" s="18" t="s">
        <v>248</v>
      </c>
      <c r="AU174" s="18" t="s">
        <v>80</v>
      </c>
      <c r="AY174" s="18" t="s">
        <v>125</v>
      </c>
      <c r="BE174" s="150">
        <f>IF(U174="základní",N174,0)</f>
        <v>10000</v>
      </c>
      <c r="BF174" s="150">
        <f>IF(U174="snížená",N174,0)</f>
        <v>0</v>
      </c>
      <c r="BG174" s="150">
        <f>IF(U174="zákl. přenesená",N174,0)</f>
        <v>0</v>
      </c>
      <c r="BH174" s="150">
        <f>IF(U174="sníž. přenesená",N174,0)</f>
        <v>0</v>
      </c>
      <c r="BI174" s="150">
        <f>IF(U174="nulová",N174,0)</f>
        <v>0</v>
      </c>
      <c r="BJ174" s="18" t="s">
        <v>80</v>
      </c>
      <c r="BK174" s="150">
        <f>ROUND(L174*K174,2)</f>
        <v>10000</v>
      </c>
      <c r="BL174" s="18" t="s">
        <v>124</v>
      </c>
      <c r="BM174" s="18" t="s">
        <v>341</v>
      </c>
    </row>
    <row r="175" spans="2:65" s="1" customFormat="1" ht="16.5" customHeight="1">
      <c r="B175" s="31"/>
      <c r="C175" s="151" t="s">
        <v>342</v>
      </c>
      <c r="D175" s="151" t="s">
        <v>248</v>
      </c>
      <c r="E175" s="152" t="s">
        <v>343</v>
      </c>
      <c r="F175" s="222" t="s">
        <v>344</v>
      </c>
      <c r="G175" s="222"/>
      <c r="H175" s="222"/>
      <c r="I175" s="222"/>
      <c r="J175" s="153" t="s">
        <v>345</v>
      </c>
      <c r="K175" s="154">
        <v>1</v>
      </c>
      <c r="L175" s="221">
        <v>5200</v>
      </c>
      <c r="M175" s="221"/>
      <c r="N175" s="221">
        <f>ROUND(L175*K175,2)</f>
        <v>5200</v>
      </c>
      <c r="O175" s="221"/>
      <c r="P175" s="221"/>
      <c r="Q175" s="221"/>
      <c r="R175" s="33"/>
      <c r="T175" s="147" t="s">
        <v>20</v>
      </c>
      <c r="U175" s="155" t="s">
        <v>38</v>
      </c>
      <c r="V175" s="156">
        <v>0</v>
      </c>
      <c r="W175" s="156">
        <f>V175*K175</f>
        <v>0</v>
      </c>
      <c r="X175" s="156">
        <v>0</v>
      </c>
      <c r="Y175" s="156">
        <f>X175*K175</f>
        <v>0</v>
      </c>
      <c r="Z175" s="156">
        <v>0</v>
      </c>
      <c r="AA175" s="157">
        <f>Z175*K175</f>
        <v>0</v>
      </c>
      <c r="AR175" s="18" t="s">
        <v>124</v>
      </c>
      <c r="AT175" s="18" t="s">
        <v>248</v>
      </c>
      <c r="AU175" s="18" t="s">
        <v>80</v>
      </c>
      <c r="AY175" s="18" t="s">
        <v>125</v>
      </c>
      <c r="BE175" s="150">
        <f>IF(U175="základní",N175,0)</f>
        <v>5200</v>
      </c>
      <c r="BF175" s="150">
        <f>IF(U175="snížená",N175,0)</f>
        <v>0</v>
      </c>
      <c r="BG175" s="150">
        <f>IF(U175="zákl. přenesená",N175,0)</f>
        <v>0</v>
      </c>
      <c r="BH175" s="150">
        <f>IF(U175="sníž. přenesená",N175,0)</f>
        <v>0</v>
      </c>
      <c r="BI175" s="150">
        <f>IF(U175="nulová",N175,0)</f>
        <v>0</v>
      </c>
      <c r="BJ175" s="18" t="s">
        <v>80</v>
      </c>
      <c r="BK175" s="150">
        <f>ROUND(L175*K175,2)</f>
        <v>5200</v>
      </c>
      <c r="BL175" s="18" t="s">
        <v>124</v>
      </c>
      <c r="BM175" s="18" t="s">
        <v>346</v>
      </c>
    </row>
    <row r="176" spans="2:65" s="1" customFormat="1" ht="6.95" customHeight="1"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7"/>
    </row>
  </sheetData>
  <sheetProtection algorithmName="SHA-512" hashValue="dyHY8SC9iRvQKTYghILH/ZUV/nxk/AxiF2z5vtNng/LQcPGqsb9ZrqzJLYGbfMDFleLtnq6U5ubw3PcaRtxFZg==" saltValue="z/g10Gg3duooYEThWocnWa4Irmg7PlWG8T0TxnTmf0fLxpebaIBnCzuwrswKhaTg37UE0/Wy6oFM1qN4naGyDQ==" spinCount="10" sheet="1" objects="1" scenarios="1" formatColumns="0" formatRows="0"/>
  <mergeCells count="241">
    <mergeCell ref="H1:K1"/>
    <mergeCell ref="S2:AC2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N173:Q173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M108:Q108"/>
    <mergeCell ref="F110:I110"/>
    <mergeCell ref="L110:M110"/>
    <mergeCell ref="N110:Q110"/>
    <mergeCell ref="F113:I113"/>
    <mergeCell ref="L113:M113"/>
    <mergeCell ref="N113:Q113"/>
    <mergeCell ref="F114:I114"/>
    <mergeCell ref="L114:M114"/>
    <mergeCell ref="N114:Q114"/>
    <mergeCell ref="N111:Q111"/>
    <mergeCell ref="N112:Q112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6"/>
  <sheetViews>
    <sheetView showGridLines="0" workbookViewId="0">
      <pane ySplit="1" topLeftCell="A1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7"/>
      <c r="B1" s="11"/>
      <c r="C1" s="11"/>
      <c r="D1" s="12" t="s">
        <v>1</v>
      </c>
      <c r="E1" s="11"/>
      <c r="F1" s="13" t="s">
        <v>91</v>
      </c>
      <c r="G1" s="13"/>
      <c r="H1" s="229" t="s">
        <v>92</v>
      </c>
      <c r="I1" s="229"/>
      <c r="J1" s="229"/>
      <c r="K1" s="229"/>
      <c r="L1" s="13" t="s">
        <v>93</v>
      </c>
      <c r="M1" s="11"/>
      <c r="N1" s="11"/>
      <c r="O1" s="12" t="s">
        <v>94</v>
      </c>
      <c r="P1" s="11"/>
      <c r="Q1" s="11"/>
      <c r="R1" s="11"/>
      <c r="S1" s="13" t="s">
        <v>95</v>
      </c>
      <c r="T1" s="13"/>
      <c r="U1" s="107"/>
      <c r="V1" s="10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201" t="s">
        <v>8</v>
      </c>
      <c r="T2" s="202"/>
      <c r="U2" s="202"/>
      <c r="V2" s="202"/>
      <c r="W2" s="202"/>
      <c r="X2" s="202"/>
      <c r="Y2" s="202"/>
      <c r="Z2" s="202"/>
      <c r="AA2" s="202"/>
      <c r="AB2" s="202"/>
      <c r="AC2" s="202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66" t="s">
        <v>97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3" t="str">
        <f>'Rekapitulace stavby'!K6</f>
        <v>Oprava traťového úseku Nové Město na Moravě - Žďár nad Sázavou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70" t="s">
        <v>347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20</v>
      </c>
      <c r="G8" s="32"/>
      <c r="H8" s="32"/>
      <c r="I8" s="32"/>
      <c r="J8" s="32"/>
      <c r="K8" s="32"/>
      <c r="L8" s="32"/>
      <c r="M8" s="28" t="s">
        <v>21</v>
      </c>
      <c r="N8" s="32"/>
      <c r="O8" s="26" t="s">
        <v>20</v>
      </c>
      <c r="P8" s="32"/>
      <c r="Q8" s="32"/>
      <c r="R8" s="33"/>
    </row>
    <row r="9" spans="1:66" s="1" customFormat="1" ht="14.45" customHeight="1">
      <c r="B9" s="31"/>
      <c r="C9" s="32"/>
      <c r="D9" s="28" t="s">
        <v>22</v>
      </c>
      <c r="E9" s="32"/>
      <c r="F9" s="26" t="s">
        <v>23</v>
      </c>
      <c r="G9" s="32"/>
      <c r="H9" s="32"/>
      <c r="I9" s="32"/>
      <c r="J9" s="32"/>
      <c r="K9" s="32"/>
      <c r="L9" s="32"/>
      <c r="M9" s="28" t="s">
        <v>24</v>
      </c>
      <c r="N9" s="32"/>
      <c r="O9" s="206" t="str">
        <f>'Rekapitulace stavby'!AN8</f>
        <v>20. 4. 2018</v>
      </c>
      <c r="P9" s="206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26</v>
      </c>
      <c r="E11" s="32"/>
      <c r="F11" s="32"/>
      <c r="G11" s="32"/>
      <c r="H11" s="32"/>
      <c r="I11" s="32"/>
      <c r="J11" s="32"/>
      <c r="K11" s="32"/>
      <c r="L11" s="32"/>
      <c r="M11" s="28" t="s">
        <v>27</v>
      </c>
      <c r="N11" s="32"/>
      <c r="O11" s="168" t="str">
        <f>IF('Rekapitulace stavby'!AN10="","",'Rekapitulace stavby'!AN10)</f>
        <v/>
      </c>
      <c r="P11" s="1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8" t="str">
        <f>IF('Rekapitulace stavby'!AN11="","",'Rekapitulace stavby'!AN11)</f>
        <v/>
      </c>
      <c r="P12" s="1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27</v>
      </c>
      <c r="N14" s="32"/>
      <c r="O14" s="168" t="str">
        <f>IF('Rekapitulace stavby'!AN13="","",'Rekapitulace stavby'!AN13)</f>
        <v/>
      </c>
      <c r="P14" s="1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8" t="str">
        <f>IF('Rekapitulace stavby'!AN14="","",'Rekapitulace stavby'!AN14)</f>
        <v/>
      </c>
      <c r="P15" s="1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27</v>
      </c>
      <c r="N17" s="32"/>
      <c r="O17" s="168" t="str">
        <f>IF('Rekapitulace stavby'!AN16="","",'Rekapitulace stavby'!AN16)</f>
        <v/>
      </c>
      <c r="P17" s="1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8" t="str">
        <f>IF('Rekapitulace stavby'!AN17="","",'Rekapitulace stavby'!AN17)</f>
        <v/>
      </c>
      <c r="P18" s="1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27</v>
      </c>
      <c r="N20" s="32"/>
      <c r="O20" s="168" t="str">
        <f>IF('Rekapitulace stavby'!AN19="","",'Rekapitulace stavby'!AN19)</f>
        <v/>
      </c>
      <c r="P20" s="1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8" t="str">
        <f>IF('Rekapitulace stavby'!AN20="","",'Rekapitulace stavby'!AN20)</f>
        <v/>
      </c>
      <c r="P21" s="1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71" t="s">
        <v>20</v>
      </c>
      <c r="F24" s="171"/>
      <c r="G24" s="171"/>
      <c r="H24" s="171"/>
      <c r="I24" s="171"/>
      <c r="J24" s="171"/>
      <c r="K24" s="171"/>
      <c r="L24" s="17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8" t="s">
        <v>100</v>
      </c>
      <c r="E27" s="32"/>
      <c r="F27" s="32"/>
      <c r="G27" s="32"/>
      <c r="H27" s="32"/>
      <c r="I27" s="32"/>
      <c r="J27" s="32"/>
      <c r="K27" s="32"/>
      <c r="L27" s="32"/>
      <c r="M27" s="172">
        <f>N88</f>
        <v>716042.47000000009</v>
      </c>
      <c r="N27" s="172"/>
      <c r="O27" s="172"/>
      <c r="P27" s="172"/>
      <c r="Q27" s="32"/>
      <c r="R27" s="33"/>
    </row>
    <row r="28" spans="2:18" s="1" customFormat="1" ht="14.45" customHeight="1">
      <c r="B28" s="31"/>
      <c r="C28" s="32"/>
      <c r="D28" s="30" t="s">
        <v>101</v>
      </c>
      <c r="E28" s="32"/>
      <c r="F28" s="32"/>
      <c r="G28" s="32"/>
      <c r="H28" s="32"/>
      <c r="I28" s="32"/>
      <c r="J28" s="32"/>
      <c r="K28" s="32"/>
      <c r="L28" s="32"/>
      <c r="M28" s="172">
        <f>N92</f>
        <v>0</v>
      </c>
      <c r="N28" s="172"/>
      <c r="O28" s="172"/>
      <c r="P28" s="17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9" t="s">
        <v>36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716042.47</v>
      </c>
      <c r="N30" s="205"/>
      <c r="O30" s="205"/>
      <c r="P30" s="20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37</v>
      </c>
      <c r="E32" s="38" t="s">
        <v>38</v>
      </c>
      <c r="F32" s="39">
        <v>0.21</v>
      </c>
      <c r="G32" s="110" t="s">
        <v>39</v>
      </c>
      <c r="H32" s="208">
        <f>ROUND((SUM(BE92:BE93)+SUM(BE111:BE175)), 2)</f>
        <v>716042.47</v>
      </c>
      <c r="I32" s="205"/>
      <c r="J32" s="205"/>
      <c r="K32" s="32"/>
      <c r="L32" s="32"/>
      <c r="M32" s="208">
        <f>ROUND(ROUND((SUM(BE92:BE93)+SUM(BE111:BE175)), 2)*F32, 2)</f>
        <v>150368.92000000001</v>
      </c>
      <c r="N32" s="205"/>
      <c r="O32" s="205"/>
      <c r="P32" s="205"/>
      <c r="Q32" s="32"/>
      <c r="R32" s="33"/>
    </row>
    <row r="33" spans="2:18" s="1" customFormat="1" ht="14.45" customHeight="1">
      <c r="B33" s="31"/>
      <c r="C33" s="32"/>
      <c r="D33" s="32"/>
      <c r="E33" s="38" t="s">
        <v>40</v>
      </c>
      <c r="F33" s="39">
        <v>0.15</v>
      </c>
      <c r="G33" s="110" t="s">
        <v>39</v>
      </c>
      <c r="H33" s="208">
        <f>ROUND((SUM(BF92:BF93)+SUM(BF111:BF175)), 2)</f>
        <v>0</v>
      </c>
      <c r="I33" s="205"/>
      <c r="J33" s="205"/>
      <c r="K33" s="32"/>
      <c r="L33" s="32"/>
      <c r="M33" s="208">
        <f>ROUND(ROUND((SUM(BF92:BF93)+SUM(BF111:BF175)), 2)*F33, 2)</f>
        <v>0</v>
      </c>
      <c r="N33" s="205"/>
      <c r="O33" s="205"/>
      <c r="P33" s="20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41</v>
      </c>
      <c r="F34" s="39">
        <v>0.21</v>
      </c>
      <c r="G34" s="110" t="s">
        <v>39</v>
      </c>
      <c r="H34" s="208">
        <f>ROUND((SUM(BG92:BG93)+SUM(BG111:BG175)), 2)</f>
        <v>0</v>
      </c>
      <c r="I34" s="205"/>
      <c r="J34" s="205"/>
      <c r="K34" s="32"/>
      <c r="L34" s="32"/>
      <c r="M34" s="208">
        <v>0</v>
      </c>
      <c r="N34" s="205"/>
      <c r="O34" s="205"/>
      <c r="P34" s="20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42</v>
      </c>
      <c r="F35" s="39">
        <v>0.15</v>
      </c>
      <c r="G35" s="110" t="s">
        <v>39</v>
      </c>
      <c r="H35" s="208">
        <f>ROUND((SUM(BH92:BH93)+SUM(BH111:BH175)), 2)</f>
        <v>0</v>
      </c>
      <c r="I35" s="205"/>
      <c r="J35" s="205"/>
      <c r="K35" s="32"/>
      <c r="L35" s="32"/>
      <c r="M35" s="208">
        <v>0</v>
      </c>
      <c r="N35" s="205"/>
      <c r="O35" s="205"/>
      <c r="P35" s="20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43</v>
      </c>
      <c r="F36" s="39">
        <v>0</v>
      </c>
      <c r="G36" s="110" t="s">
        <v>39</v>
      </c>
      <c r="H36" s="208">
        <f>ROUND((SUM(BI92:BI93)+SUM(BI111:BI175)), 2)</f>
        <v>0</v>
      </c>
      <c r="I36" s="205"/>
      <c r="J36" s="205"/>
      <c r="K36" s="32"/>
      <c r="L36" s="32"/>
      <c r="M36" s="208">
        <v>0</v>
      </c>
      <c r="N36" s="205"/>
      <c r="O36" s="205"/>
      <c r="P36" s="20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6"/>
      <c r="D38" s="111" t="s">
        <v>44</v>
      </c>
      <c r="E38" s="75"/>
      <c r="F38" s="75"/>
      <c r="G38" s="112" t="s">
        <v>45</v>
      </c>
      <c r="H38" s="113" t="s">
        <v>46</v>
      </c>
      <c r="I38" s="75"/>
      <c r="J38" s="75"/>
      <c r="K38" s="75"/>
      <c r="L38" s="209">
        <f>SUM(M30:M36)</f>
        <v>866411.39</v>
      </c>
      <c r="M38" s="209"/>
      <c r="N38" s="209"/>
      <c r="O38" s="209"/>
      <c r="P38" s="210"/>
      <c r="Q38" s="10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21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21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21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21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21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21" s="1" customFormat="1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1"/>
      <c r="C76" s="166" t="s">
        <v>102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3"/>
      <c r="T76" s="117"/>
      <c r="U76" s="117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7"/>
      <c r="U77" s="117"/>
    </row>
    <row r="78" spans="2:21" s="1" customFormat="1" ht="30" customHeight="1">
      <c r="B78" s="31"/>
      <c r="C78" s="28" t="s">
        <v>17</v>
      </c>
      <c r="D78" s="32"/>
      <c r="E78" s="32"/>
      <c r="F78" s="203" t="str">
        <f>F6</f>
        <v>Oprava traťového úseku Nové Město na Moravě - Žďár nad Sázavou</v>
      </c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32"/>
      <c r="R78" s="33"/>
      <c r="T78" s="117"/>
      <c r="U78" s="117"/>
    </row>
    <row r="79" spans="2:21" s="1" customFormat="1" ht="36.950000000000003" customHeight="1">
      <c r="B79" s="31"/>
      <c r="C79" s="65" t="s">
        <v>98</v>
      </c>
      <c r="D79" s="32"/>
      <c r="E79" s="32"/>
      <c r="F79" s="182" t="str">
        <f>F7</f>
        <v>02 - PZS v km 36,647 - 02 - PZS v km 36,647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32"/>
      <c r="R79" s="33"/>
      <c r="T79" s="117"/>
      <c r="U79" s="117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7"/>
      <c r="U80" s="117"/>
    </row>
    <row r="81" spans="2:47" s="1" customFormat="1" ht="18" customHeight="1">
      <c r="B81" s="31"/>
      <c r="C81" s="28" t="s">
        <v>22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24</v>
      </c>
      <c r="L81" s="32"/>
      <c r="M81" s="206" t="str">
        <f>IF(O9="","",O9)</f>
        <v>20. 4. 2018</v>
      </c>
      <c r="N81" s="206"/>
      <c r="O81" s="206"/>
      <c r="P81" s="206"/>
      <c r="Q81" s="32"/>
      <c r="R81" s="33"/>
      <c r="T81" s="117"/>
      <c r="U81" s="117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7"/>
      <c r="U82" s="117"/>
    </row>
    <row r="83" spans="2:47" s="1" customFormat="1">
      <c r="B83" s="31"/>
      <c r="C83" s="28" t="s">
        <v>26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68" t="str">
        <f>E18</f>
        <v xml:space="preserve"> </v>
      </c>
      <c r="N83" s="168"/>
      <c r="O83" s="168"/>
      <c r="P83" s="168"/>
      <c r="Q83" s="168"/>
      <c r="R83" s="33"/>
      <c r="T83" s="117"/>
      <c r="U83" s="117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8" t="str">
        <f>E21</f>
        <v xml:space="preserve"> </v>
      </c>
      <c r="N84" s="168"/>
      <c r="O84" s="168"/>
      <c r="P84" s="168"/>
      <c r="Q84" s="168"/>
      <c r="R84" s="33"/>
      <c r="T84" s="117"/>
      <c r="U84" s="117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7"/>
      <c r="U85" s="117"/>
    </row>
    <row r="86" spans="2:47" s="1" customFormat="1" ht="29.25" customHeight="1">
      <c r="B86" s="31"/>
      <c r="C86" s="211" t="s">
        <v>103</v>
      </c>
      <c r="D86" s="212"/>
      <c r="E86" s="212"/>
      <c r="F86" s="212"/>
      <c r="G86" s="212"/>
      <c r="H86" s="106"/>
      <c r="I86" s="106"/>
      <c r="J86" s="106"/>
      <c r="K86" s="106"/>
      <c r="L86" s="106"/>
      <c r="M86" s="106"/>
      <c r="N86" s="211" t="s">
        <v>104</v>
      </c>
      <c r="O86" s="212"/>
      <c r="P86" s="212"/>
      <c r="Q86" s="212"/>
      <c r="R86" s="33"/>
      <c r="T86" s="117"/>
      <c r="U86" s="117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7"/>
      <c r="U87" s="117"/>
    </row>
    <row r="88" spans="2:47" s="1" customFormat="1" ht="29.25" customHeight="1">
      <c r="B88" s="31"/>
      <c r="C88" s="118" t="s">
        <v>105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9">
        <f>N111</f>
        <v>716042.47000000009</v>
      </c>
      <c r="O88" s="213"/>
      <c r="P88" s="213"/>
      <c r="Q88" s="213"/>
      <c r="R88" s="33"/>
      <c r="T88" s="117"/>
      <c r="U88" s="117"/>
      <c r="AU88" s="18" t="s">
        <v>106</v>
      </c>
    </row>
    <row r="89" spans="2:47" s="6" customFormat="1" ht="24.95" customHeight="1">
      <c r="B89" s="119"/>
      <c r="C89" s="120"/>
      <c r="D89" s="121" t="s">
        <v>107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14">
        <f>N112</f>
        <v>700842.47000000009</v>
      </c>
      <c r="O89" s="215"/>
      <c r="P89" s="215"/>
      <c r="Q89" s="215"/>
      <c r="R89" s="122"/>
      <c r="T89" s="123"/>
      <c r="U89" s="123"/>
    </row>
    <row r="90" spans="2:47" s="6" customFormat="1" ht="24.95" customHeight="1">
      <c r="B90" s="119"/>
      <c r="C90" s="120"/>
      <c r="D90" s="121" t="s">
        <v>108</v>
      </c>
      <c r="E90" s="120"/>
      <c r="F90" s="120"/>
      <c r="G90" s="120"/>
      <c r="H90" s="120"/>
      <c r="I90" s="120"/>
      <c r="J90" s="120"/>
      <c r="K90" s="120"/>
      <c r="L90" s="120"/>
      <c r="M90" s="120"/>
      <c r="N90" s="214">
        <f>N173</f>
        <v>15200</v>
      </c>
      <c r="O90" s="215"/>
      <c r="P90" s="215"/>
      <c r="Q90" s="215"/>
      <c r="R90" s="122"/>
      <c r="T90" s="123"/>
      <c r="U90" s="123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  <c r="T91" s="117"/>
      <c r="U91" s="117"/>
    </row>
    <row r="92" spans="2:47" s="1" customFormat="1" ht="29.25" customHeight="1">
      <c r="B92" s="31"/>
      <c r="C92" s="118" t="s">
        <v>109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13">
        <v>0</v>
      </c>
      <c r="O92" s="216"/>
      <c r="P92" s="216"/>
      <c r="Q92" s="216"/>
      <c r="R92" s="33"/>
      <c r="T92" s="124"/>
      <c r="U92" s="125" t="s">
        <v>37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  <c r="T93" s="117"/>
      <c r="U93" s="117"/>
    </row>
    <row r="94" spans="2:47" s="1" customFormat="1" ht="29.25" customHeight="1">
      <c r="B94" s="31"/>
      <c r="C94" s="105" t="s">
        <v>90</v>
      </c>
      <c r="D94" s="106"/>
      <c r="E94" s="106"/>
      <c r="F94" s="106"/>
      <c r="G94" s="106"/>
      <c r="H94" s="106"/>
      <c r="I94" s="106"/>
      <c r="J94" s="106"/>
      <c r="K94" s="106"/>
      <c r="L94" s="200">
        <f>ROUND(SUM(N88+N92),2)</f>
        <v>716042.47</v>
      </c>
      <c r="M94" s="200"/>
      <c r="N94" s="200"/>
      <c r="O94" s="200"/>
      <c r="P94" s="200"/>
      <c r="Q94" s="200"/>
      <c r="R94" s="33"/>
      <c r="T94" s="117"/>
      <c r="U94" s="117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  <c r="T95" s="117"/>
      <c r="U95" s="11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66" t="s">
        <v>110</v>
      </c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17</v>
      </c>
      <c r="D102" s="32"/>
      <c r="E102" s="32"/>
      <c r="F102" s="203" t="str">
        <f>F6</f>
        <v>Oprava traťového úseku Nové Město na Moravě - Žďár nad Sázavou</v>
      </c>
      <c r="G102" s="204"/>
      <c r="H102" s="204"/>
      <c r="I102" s="204"/>
      <c r="J102" s="204"/>
      <c r="K102" s="204"/>
      <c r="L102" s="204"/>
      <c r="M102" s="204"/>
      <c r="N102" s="204"/>
      <c r="O102" s="204"/>
      <c r="P102" s="204"/>
      <c r="Q102" s="32"/>
      <c r="R102" s="33"/>
    </row>
    <row r="103" spans="2:63" s="1" customFormat="1" ht="36.950000000000003" customHeight="1">
      <c r="B103" s="31"/>
      <c r="C103" s="65" t="s">
        <v>98</v>
      </c>
      <c r="D103" s="32"/>
      <c r="E103" s="32"/>
      <c r="F103" s="182" t="str">
        <f>F7</f>
        <v>02 - PZS v km 36,647 - 02 - PZS v km 36,647</v>
      </c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22</v>
      </c>
      <c r="D105" s="32"/>
      <c r="E105" s="32"/>
      <c r="F105" s="26" t="str">
        <f>F9</f>
        <v xml:space="preserve"> </v>
      </c>
      <c r="G105" s="32"/>
      <c r="H105" s="32"/>
      <c r="I105" s="32"/>
      <c r="J105" s="32"/>
      <c r="K105" s="28" t="s">
        <v>24</v>
      </c>
      <c r="L105" s="32"/>
      <c r="M105" s="206" t="str">
        <f>IF(O9="","",O9)</f>
        <v>20. 4. 2018</v>
      </c>
      <c r="N105" s="206"/>
      <c r="O105" s="206"/>
      <c r="P105" s="206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>
      <c r="B107" s="31"/>
      <c r="C107" s="28" t="s">
        <v>26</v>
      </c>
      <c r="D107" s="32"/>
      <c r="E107" s="32"/>
      <c r="F107" s="26" t="str">
        <f>E12</f>
        <v xml:space="preserve"> </v>
      </c>
      <c r="G107" s="32"/>
      <c r="H107" s="32"/>
      <c r="I107" s="32"/>
      <c r="J107" s="32"/>
      <c r="K107" s="28" t="s">
        <v>30</v>
      </c>
      <c r="L107" s="32"/>
      <c r="M107" s="168" t="str">
        <f>E18</f>
        <v xml:space="preserve"> </v>
      </c>
      <c r="N107" s="168"/>
      <c r="O107" s="168"/>
      <c r="P107" s="168"/>
      <c r="Q107" s="168"/>
      <c r="R107" s="33"/>
    </row>
    <row r="108" spans="2:63" s="1" customFormat="1" ht="14.45" customHeight="1">
      <c r="B108" s="31"/>
      <c r="C108" s="28" t="s">
        <v>29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32</v>
      </c>
      <c r="L108" s="32"/>
      <c r="M108" s="168" t="str">
        <f>E21</f>
        <v xml:space="preserve"> </v>
      </c>
      <c r="N108" s="168"/>
      <c r="O108" s="168"/>
      <c r="P108" s="168"/>
      <c r="Q108" s="168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7" customFormat="1" ht="29.25" customHeight="1">
      <c r="B110" s="126"/>
      <c r="C110" s="127" t="s">
        <v>111</v>
      </c>
      <c r="D110" s="128" t="s">
        <v>112</v>
      </c>
      <c r="E110" s="128" t="s">
        <v>55</v>
      </c>
      <c r="F110" s="217" t="s">
        <v>113</v>
      </c>
      <c r="G110" s="217"/>
      <c r="H110" s="217"/>
      <c r="I110" s="217"/>
      <c r="J110" s="128" t="s">
        <v>114</v>
      </c>
      <c r="K110" s="128" t="s">
        <v>115</v>
      </c>
      <c r="L110" s="217" t="s">
        <v>116</v>
      </c>
      <c r="M110" s="217"/>
      <c r="N110" s="217" t="s">
        <v>104</v>
      </c>
      <c r="O110" s="217"/>
      <c r="P110" s="217"/>
      <c r="Q110" s="218"/>
      <c r="R110" s="129"/>
      <c r="T110" s="76" t="s">
        <v>117</v>
      </c>
      <c r="U110" s="77" t="s">
        <v>37</v>
      </c>
      <c r="V110" s="77" t="s">
        <v>118</v>
      </c>
      <c r="W110" s="77" t="s">
        <v>119</v>
      </c>
      <c r="X110" s="77" t="s">
        <v>120</v>
      </c>
      <c r="Y110" s="77" t="s">
        <v>121</v>
      </c>
      <c r="Z110" s="77" t="s">
        <v>122</v>
      </c>
      <c r="AA110" s="78" t="s">
        <v>123</v>
      </c>
    </row>
    <row r="111" spans="2:63" s="1" customFormat="1" ht="29.25" customHeight="1">
      <c r="B111" s="31"/>
      <c r="C111" s="80" t="s">
        <v>100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23">
        <f>BK111</f>
        <v>716042.47000000009</v>
      </c>
      <c r="O111" s="224"/>
      <c r="P111" s="224"/>
      <c r="Q111" s="224"/>
      <c r="R111" s="33"/>
      <c r="T111" s="79"/>
      <c r="U111" s="47"/>
      <c r="V111" s="47"/>
      <c r="W111" s="130">
        <f>W112+W173</f>
        <v>0</v>
      </c>
      <c r="X111" s="47"/>
      <c r="Y111" s="130">
        <f>Y112+Y173</f>
        <v>0</v>
      </c>
      <c r="Z111" s="47"/>
      <c r="AA111" s="131">
        <f>AA112+AA173</f>
        <v>0</v>
      </c>
      <c r="AT111" s="18" t="s">
        <v>72</v>
      </c>
      <c r="AU111" s="18" t="s">
        <v>106</v>
      </c>
      <c r="BK111" s="132">
        <f>BK112+BK173</f>
        <v>716042.47000000009</v>
      </c>
    </row>
    <row r="112" spans="2:63" s="8" customFormat="1" ht="37.35" customHeight="1">
      <c r="B112" s="133"/>
      <c r="C112" s="134"/>
      <c r="D112" s="135" t="s">
        <v>107</v>
      </c>
      <c r="E112" s="135"/>
      <c r="F112" s="135"/>
      <c r="G112" s="135"/>
      <c r="H112" s="135"/>
      <c r="I112" s="135"/>
      <c r="J112" s="135"/>
      <c r="K112" s="135"/>
      <c r="L112" s="135"/>
      <c r="M112" s="135"/>
      <c r="N112" s="225">
        <f>BK112</f>
        <v>700842.47000000009</v>
      </c>
      <c r="O112" s="226"/>
      <c r="P112" s="226"/>
      <c r="Q112" s="226"/>
      <c r="R112" s="136"/>
      <c r="T112" s="137"/>
      <c r="U112" s="134"/>
      <c r="V112" s="134"/>
      <c r="W112" s="138">
        <f>SUM(W113:W172)</f>
        <v>0</v>
      </c>
      <c r="X112" s="134"/>
      <c r="Y112" s="138">
        <f>SUM(Y113:Y172)</f>
        <v>0</v>
      </c>
      <c r="Z112" s="134"/>
      <c r="AA112" s="139">
        <f>SUM(AA113:AA172)</f>
        <v>0</v>
      </c>
      <c r="AR112" s="140" t="s">
        <v>124</v>
      </c>
      <c r="AT112" s="141" t="s">
        <v>72</v>
      </c>
      <c r="AU112" s="141" t="s">
        <v>73</v>
      </c>
      <c r="AY112" s="140" t="s">
        <v>125</v>
      </c>
      <c r="BK112" s="142">
        <f>SUM(BK113:BK172)</f>
        <v>700842.47000000009</v>
      </c>
    </row>
    <row r="113" spans="2:65" s="1" customFormat="1" ht="16.5" customHeight="1">
      <c r="B113" s="31"/>
      <c r="C113" s="143" t="s">
        <v>80</v>
      </c>
      <c r="D113" s="143" t="s">
        <v>126</v>
      </c>
      <c r="E113" s="144" t="s">
        <v>127</v>
      </c>
      <c r="F113" s="219" t="s">
        <v>128</v>
      </c>
      <c r="G113" s="219"/>
      <c r="H113" s="219"/>
      <c r="I113" s="219"/>
      <c r="J113" s="145" t="s">
        <v>129</v>
      </c>
      <c r="K113" s="146">
        <v>1</v>
      </c>
      <c r="L113" s="220">
        <v>25281.88</v>
      </c>
      <c r="M113" s="220"/>
      <c r="N113" s="220">
        <f t="shared" ref="N113:N144" si="0">ROUND(L113*K113,2)</f>
        <v>25281.88</v>
      </c>
      <c r="O113" s="221"/>
      <c r="P113" s="221"/>
      <c r="Q113" s="221"/>
      <c r="R113" s="33"/>
      <c r="T113" s="147" t="s">
        <v>20</v>
      </c>
      <c r="U113" s="40" t="s">
        <v>38</v>
      </c>
      <c r="V113" s="148">
        <v>0</v>
      </c>
      <c r="W113" s="148">
        <f t="shared" ref="W113:W144" si="1">V113*K113</f>
        <v>0</v>
      </c>
      <c r="X113" s="148">
        <v>0</v>
      </c>
      <c r="Y113" s="148">
        <f t="shared" ref="Y113:Y144" si="2">X113*K113</f>
        <v>0</v>
      </c>
      <c r="Z113" s="148">
        <v>0</v>
      </c>
      <c r="AA113" s="149">
        <f t="shared" ref="AA113:AA144" si="3">Z113*K113</f>
        <v>0</v>
      </c>
      <c r="AR113" s="18" t="s">
        <v>130</v>
      </c>
      <c r="AT113" s="18" t="s">
        <v>126</v>
      </c>
      <c r="AU113" s="18" t="s">
        <v>80</v>
      </c>
      <c r="AY113" s="18" t="s">
        <v>125</v>
      </c>
      <c r="BE113" s="150">
        <f t="shared" ref="BE113:BE144" si="4">IF(U113="základní",N113,0)</f>
        <v>25281.88</v>
      </c>
      <c r="BF113" s="150">
        <f t="shared" ref="BF113:BF144" si="5">IF(U113="snížená",N113,0)</f>
        <v>0</v>
      </c>
      <c r="BG113" s="150">
        <f t="shared" ref="BG113:BG144" si="6">IF(U113="zákl. přenesená",N113,0)</f>
        <v>0</v>
      </c>
      <c r="BH113" s="150">
        <f t="shared" ref="BH113:BH144" si="7">IF(U113="sníž. přenesená",N113,0)</f>
        <v>0</v>
      </c>
      <c r="BI113" s="150">
        <f t="shared" ref="BI113:BI144" si="8">IF(U113="nulová",N113,0)</f>
        <v>0</v>
      </c>
      <c r="BJ113" s="18" t="s">
        <v>80</v>
      </c>
      <c r="BK113" s="150">
        <f t="shared" ref="BK113:BK144" si="9">ROUND(L113*K113,2)</f>
        <v>25281.88</v>
      </c>
      <c r="BL113" s="18" t="s">
        <v>130</v>
      </c>
      <c r="BM113" s="18" t="s">
        <v>96</v>
      </c>
    </row>
    <row r="114" spans="2:65" s="1" customFormat="1" ht="25.5" customHeight="1">
      <c r="B114" s="31"/>
      <c r="C114" s="143" t="s">
        <v>96</v>
      </c>
      <c r="D114" s="143" t="s">
        <v>126</v>
      </c>
      <c r="E114" s="144" t="s">
        <v>131</v>
      </c>
      <c r="F114" s="219" t="s">
        <v>132</v>
      </c>
      <c r="G114" s="219"/>
      <c r="H114" s="219"/>
      <c r="I114" s="219"/>
      <c r="J114" s="145" t="s">
        <v>129</v>
      </c>
      <c r="K114" s="146">
        <v>1</v>
      </c>
      <c r="L114" s="220">
        <v>16096.62</v>
      </c>
      <c r="M114" s="220"/>
      <c r="N114" s="220">
        <f t="shared" si="0"/>
        <v>16096.62</v>
      </c>
      <c r="O114" s="221"/>
      <c r="P114" s="221"/>
      <c r="Q114" s="221"/>
      <c r="R114" s="33"/>
      <c r="T114" s="147" t="s">
        <v>20</v>
      </c>
      <c r="U114" s="40" t="s">
        <v>38</v>
      </c>
      <c r="V114" s="148">
        <v>0</v>
      </c>
      <c r="W114" s="148">
        <f t="shared" si="1"/>
        <v>0</v>
      </c>
      <c r="X114" s="148">
        <v>0</v>
      </c>
      <c r="Y114" s="148">
        <f t="shared" si="2"/>
        <v>0</v>
      </c>
      <c r="Z114" s="148">
        <v>0</v>
      </c>
      <c r="AA114" s="149">
        <f t="shared" si="3"/>
        <v>0</v>
      </c>
      <c r="AR114" s="18" t="s">
        <v>130</v>
      </c>
      <c r="AT114" s="18" t="s">
        <v>126</v>
      </c>
      <c r="AU114" s="18" t="s">
        <v>80</v>
      </c>
      <c r="AY114" s="18" t="s">
        <v>125</v>
      </c>
      <c r="BE114" s="150">
        <f t="shared" si="4"/>
        <v>16096.62</v>
      </c>
      <c r="BF114" s="150">
        <f t="shared" si="5"/>
        <v>0</v>
      </c>
      <c r="BG114" s="150">
        <f t="shared" si="6"/>
        <v>0</v>
      </c>
      <c r="BH114" s="150">
        <f t="shared" si="7"/>
        <v>0</v>
      </c>
      <c r="BI114" s="150">
        <f t="shared" si="8"/>
        <v>0</v>
      </c>
      <c r="BJ114" s="18" t="s">
        <v>80</v>
      </c>
      <c r="BK114" s="150">
        <f t="shared" si="9"/>
        <v>16096.62</v>
      </c>
      <c r="BL114" s="18" t="s">
        <v>130</v>
      </c>
      <c r="BM114" s="18" t="s">
        <v>124</v>
      </c>
    </row>
    <row r="115" spans="2:65" s="1" customFormat="1" ht="25.5" customHeight="1">
      <c r="B115" s="31"/>
      <c r="C115" s="143" t="s">
        <v>133</v>
      </c>
      <c r="D115" s="143" t="s">
        <v>126</v>
      </c>
      <c r="E115" s="144" t="s">
        <v>134</v>
      </c>
      <c r="F115" s="219" t="s">
        <v>135</v>
      </c>
      <c r="G115" s="219"/>
      <c r="H115" s="219"/>
      <c r="I115" s="219"/>
      <c r="J115" s="145" t="s">
        <v>129</v>
      </c>
      <c r="K115" s="146">
        <v>1</v>
      </c>
      <c r="L115" s="220">
        <v>18643.55</v>
      </c>
      <c r="M115" s="220"/>
      <c r="N115" s="220">
        <f t="shared" si="0"/>
        <v>18643.55</v>
      </c>
      <c r="O115" s="221"/>
      <c r="P115" s="221"/>
      <c r="Q115" s="221"/>
      <c r="R115" s="33"/>
      <c r="T115" s="147" t="s">
        <v>20</v>
      </c>
      <c r="U115" s="40" t="s">
        <v>38</v>
      </c>
      <c r="V115" s="148">
        <v>0</v>
      </c>
      <c r="W115" s="148">
        <f t="shared" si="1"/>
        <v>0</v>
      </c>
      <c r="X115" s="148">
        <v>0</v>
      </c>
      <c r="Y115" s="148">
        <f t="shared" si="2"/>
        <v>0</v>
      </c>
      <c r="Z115" s="148">
        <v>0</v>
      </c>
      <c r="AA115" s="149">
        <f t="shared" si="3"/>
        <v>0</v>
      </c>
      <c r="AR115" s="18" t="s">
        <v>130</v>
      </c>
      <c r="AT115" s="18" t="s">
        <v>126</v>
      </c>
      <c r="AU115" s="18" t="s">
        <v>80</v>
      </c>
      <c r="AY115" s="18" t="s">
        <v>125</v>
      </c>
      <c r="BE115" s="150">
        <f t="shared" si="4"/>
        <v>18643.55</v>
      </c>
      <c r="BF115" s="150">
        <f t="shared" si="5"/>
        <v>0</v>
      </c>
      <c r="BG115" s="150">
        <f t="shared" si="6"/>
        <v>0</v>
      </c>
      <c r="BH115" s="150">
        <f t="shared" si="7"/>
        <v>0</v>
      </c>
      <c r="BI115" s="150">
        <f t="shared" si="8"/>
        <v>0</v>
      </c>
      <c r="BJ115" s="18" t="s">
        <v>80</v>
      </c>
      <c r="BK115" s="150">
        <f t="shared" si="9"/>
        <v>18643.55</v>
      </c>
      <c r="BL115" s="18" t="s">
        <v>130</v>
      </c>
      <c r="BM115" s="18" t="s">
        <v>136</v>
      </c>
    </row>
    <row r="116" spans="2:65" s="1" customFormat="1" ht="25.5" customHeight="1">
      <c r="B116" s="31"/>
      <c r="C116" s="143" t="s">
        <v>124</v>
      </c>
      <c r="D116" s="143" t="s">
        <v>126</v>
      </c>
      <c r="E116" s="144" t="s">
        <v>137</v>
      </c>
      <c r="F116" s="219" t="s">
        <v>138</v>
      </c>
      <c r="G116" s="219"/>
      <c r="H116" s="219"/>
      <c r="I116" s="219"/>
      <c r="J116" s="145" t="s">
        <v>129</v>
      </c>
      <c r="K116" s="146">
        <v>1</v>
      </c>
      <c r="L116" s="220">
        <v>22311.13</v>
      </c>
      <c r="M116" s="220"/>
      <c r="N116" s="220">
        <f t="shared" si="0"/>
        <v>22311.13</v>
      </c>
      <c r="O116" s="221"/>
      <c r="P116" s="221"/>
      <c r="Q116" s="221"/>
      <c r="R116" s="33"/>
      <c r="T116" s="147" t="s">
        <v>20</v>
      </c>
      <c r="U116" s="40" t="s">
        <v>38</v>
      </c>
      <c r="V116" s="148">
        <v>0</v>
      </c>
      <c r="W116" s="148">
        <f t="shared" si="1"/>
        <v>0</v>
      </c>
      <c r="X116" s="148">
        <v>0</v>
      </c>
      <c r="Y116" s="148">
        <f t="shared" si="2"/>
        <v>0</v>
      </c>
      <c r="Z116" s="148">
        <v>0</v>
      </c>
      <c r="AA116" s="149">
        <f t="shared" si="3"/>
        <v>0</v>
      </c>
      <c r="AR116" s="18" t="s">
        <v>130</v>
      </c>
      <c r="AT116" s="18" t="s">
        <v>126</v>
      </c>
      <c r="AU116" s="18" t="s">
        <v>80</v>
      </c>
      <c r="AY116" s="18" t="s">
        <v>125</v>
      </c>
      <c r="BE116" s="150">
        <f t="shared" si="4"/>
        <v>22311.13</v>
      </c>
      <c r="BF116" s="150">
        <f t="shared" si="5"/>
        <v>0</v>
      </c>
      <c r="BG116" s="150">
        <f t="shared" si="6"/>
        <v>0</v>
      </c>
      <c r="BH116" s="150">
        <f t="shared" si="7"/>
        <v>0</v>
      </c>
      <c r="BI116" s="150">
        <f t="shared" si="8"/>
        <v>0</v>
      </c>
      <c r="BJ116" s="18" t="s">
        <v>80</v>
      </c>
      <c r="BK116" s="150">
        <f t="shared" si="9"/>
        <v>22311.13</v>
      </c>
      <c r="BL116" s="18" t="s">
        <v>130</v>
      </c>
      <c r="BM116" s="18" t="s">
        <v>139</v>
      </c>
    </row>
    <row r="117" spans="2:65" s="1" customFormat="1" ht="25.5" customHeight="1">
      <c r="B117" s="31"/>
      <c r="C117" s="143" t="s">
        <v>140</v>
      </c>
      <c r="D117" s="143" t="s">
        <v>126</v>
      </c>
      <c r="E117" s="144" t="s">
        <v>141</v>
      </c>
      <c r="F117" s="219" t="s">
        <v>142</v>
      </c>
      <c r="G117" s="219"/>
      <c r="H117" s="219"/>
      <c r="I117" s="219"/>
      <c r="J117" s="145" t="s">
        <v>129</v>
      </c>
      <c r="K117" s="146">
        <v>1</v>
      </c>
      <c r="L117" s="220">
        <v>19356.689999999999</v>
      </c>
      <c r="M117" s="220"/>
      <c r="N117" s="220">
        <f t="shared" si="0"/>
        <v>19356.689999999999</v>
      </c>
      <c r="O117" s="221"/>
      <c r="P117" s="221"/>
      <c r="Q117" s="221"/>
      <c r="R117" s="33"/>
      <c r="T117" s="147" t="s">
        <v>20</v>
      </c>
      <c r="U117" s="40" t="s">
        <v>38</v>
      </c>
      <c r="V117" s="148">
        <v>0</v>
      </c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18" t="s">
        <v>130</v>
      </c>
      <c r="AT117" s="18" t="s">
        <v>126</v>
      </c>
      <c r="AU117" s="18" t="s">
        <v>80</v>
      </c>
      <c r="AY117" s="18" t="s">
        <v>125</v>
      </c>
      <c r="BE117" s="150">
        <f t="shared" si="4"/>
        <v>19356.689999999999</v>
      </c>
      <c r="BF117" s="150">
        <f t="shared" si="5"/>
        <v>0</v>
      </c>
      <c r="BG117" s="150">
        <f t="shared" si="6"/>
        <v>0</v>
      </c>
      <c r="BH117" s="150">
        <f t="shared" si="7"/>
        <v>0</v>
      </c>
      <c r="BI117" s="150">
        <f t="shared" si="8"/>
        <v>0</v>
      </c>
      <c r="BJ117" s="18" t="s">
        <v>80</v>
      </c>
      <c r="BK117" s="150">
        <f t="shared" si="9"/>
        <v>19356.689999999999</v>
      </c>
      <c r="BL117" s="18" t="s">
        <v>130</v>
      </c>
      <c r="BM117" s="18" t="s">
        <v>143</v>
      </c>
    </row>
    <row r="118" spans="2:65" s="1" customFormat="1" ht="25.5" customHeight="1">
      <c r="B118" s="31"/>
      <c r="C118" s="143" t="s">
        <v>136</v>
      </c>
      <c r="D118" s="143" t="s">
        <v>126</v>
      </c>
      <c r="E118" s="144" t="s">
        <v>144</v>
      </c>
      <c r="F118" s="219" t="s">
        <v>145</v>
      </c>
      <c r="G118" s="219"/>
      <c r="H118" s="219"/>
      <c r="I118" s="219"/>
      <c r="J118" s="145" t="s">
        <v>129</v>
      </c>
      <c r="K118" s="146">
        <v>4</v>
      </c>
      <c r="L118" s="220">
        <v>20069.830000000002</v>
      </c>
      <c r="M118" s="220"/>
      <c r="N118" s="220">
        <f t="shared" si="0"/>
        <v>80279.320000000007</v>
      </c>
      <c r="O118" s="221"/>
      <c r="P118" s="221"/>
      <c r="Q118" s="221"/>
      <c r="R118" s="33"/>
      <c r="T118" s="147" t="s">
        <v>20</v>
      </c>
      <c r="U118" s="40" t="s">
        <v>38</v>
      </c>
      <c r="V118" s="148">
        <v>0</v>
      </c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18" t="s">
        <v>130</v>
      </c>
      <c r="AT118" s="18" t="s">
        <v>126</v>
      </c>
      <c r="AU118" s="18" t="s">
        <v>80</v>
      </c>
      <c r="AY118" s="18" t="s">
        <v>125</v>
      </c>
      <c r="BE118" s="150">
        <f t="shared" si="4"/>
        <v>80279.320000000007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18" t="s">
        <v>80</v>
      </c>
      <c r="BK118" s="150">
        <f t="shared" si="9"/>
        <v>80279.320000000007</v>
      </c>
      <c r="BL118" s="18" t="s">
        <v>130</v>
      </c>
      <c r="BM118" s="18" t="s">
        <v>146</v>
      </c>
    </row>
    <row r="119" spans="2:65" s="1" customFormat="1" ht="25.5" customHeight="1">
      <c r="B119" s="31"/>
      <c r="C119" s="143" t="s">
        <v>147</v>
      </c>
      <c r="D119" s="143" t="s">
        <v>126</v>
      </c>
      <c r="E119" s="144" t="s">
        <v>148</v>
      </c>
      <c r="F119" s="219" t="s">
        <v>149</v>
      </c>
      <c r="G119" s="219"/>
      <c r="H119" s="219"/>
      <c r="I119" s="219"/>
      <c r="J119" s="145" t="s">
        <v>129</v>
      </c>
      <c r="K119" s="146">
        <v>2</v>
      </c>
      <c r="L119" s="220">
        <v>19254.810000000001</v>
      </c>
      <c r="M119" s="220"/>
      <c r="N119" s="220">
        <f t="shared" si="0"/>
        <v>38509.620000000003</v>
      </c>
      <c r="O119" s="221"/>
      <c r="P119" s="221"/>
      <c r="Q119" s="221"/>
      <c r="R119" s="33"/>
      <c r="T119" s="147" t="s">
        <v>20</v>
      </c>
      <c r="U119" s="40" t="s">
        <v>38</v>
      </c>
      <c r="V119" s="148">
        <v>0</v>
      </c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18" t="s">
        <v>130</v>
      </c>
      <c r="AT119" s="18" t="s">
        <v>126</v>
      </c>
      <c r="AU119" s="18" t="s">
        <v>80</v>
      </c>
      <c r="AY119" s="18" t="s">
        <v>125</v>
      </c>
      <c r="BE119" s="150">
        <f t="shared" si="4"/>
        <v>38509.620000000003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18" t="s">
        <v>80</v>
      </c>
      <c r="BK119" s="150">
        <f t="shared" si="9"/>
        <v>38509.620000000003</v>
      </c>
      <c r="BL119" s="18" t="s">
        <v>130</v>
      </c>
      <c r="BM119" s="18" t="s">
        <v>150</v>
      </c>
    </row>
    <row r="120" spans="2:65" s="1" customFormat="1" ht="25.5" customHeight="1">
      <c r="B120" s="31"/>
      <c r="C120" s="143" t="s">
        <v>139</v>
      </c>
      <c r="D120" s="143" t="s">
        <v>126</v>
      </c>
      <c r="E120" s="144" t="s">
        <v>151</v>
      </c>
      <c r="F120" s="219" t="s">
        <v>152</v>
      </c>
      <c r="G120" s="219"/>
      <c r="H120" s="219"/>
      <c r="I120" s="219"/>
      <c r="J120" s="145" t="s">
        <v>129</v>
      </c>
      <c r="K120" s="146">
        <v>2</v>
      </c>
      <c r="L120" s="220">
        <v>21597.99</v>
      </c>
      <c r="M120" s="220"/>
      <c r="N120" s="220">
        <f t="shared" si="0"/>
        <v>43195.98</v>
      </c>
      <c r="O120" s="221"/>
      <c r="P120" s="221"/>
      <c r="Q120" s="221"/>
      <c r="R120" s="33"/>
      <c r="T120" s="147" t="s">
        <v>20</v>
      </c>
      <c r="U120" s="40" t="s">
        <v>38</v>
      </c>
      <c r="V120" s="148">
        <v>0</v>
      </c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18" t="s">
        <v>130</v>
      </c>
      <c r="AT120" s="18" t="s">
        <v>126</v>
      </c>
      <c r="AU120" s="18" t="s">
        <v>80</v>
      </c>
      <c r="AY120" s="18" t="s">
        <v>125</v>
      </c>
      <c r="BE120" s="150">
        <f t="shared" si="4"/>
        <v>43195.98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18" t="s">
        <v>80</v>
      </c>
      <c r="BK120" s="150">
        <f t="shared" si="9"/>
        <v>43195.98</v>
      </c>
      <c r="BL120" s="18" t="s">
        <v>130</v>
      </c>
      <c r="BM120" s="18" t="s">
        <v>153</v>
      </c>
    </row>
    <row r="121" spans="2:65" s="1" customFormat="1" ht="25.5" customHeight="1">
      <c r="B121" s="31"/>
      <c r="C121" s="143" t="s">
        <v>154</v>
      </c>
      <c r="D121" s="143" t="s">
        <v>126</v>
      </c>
      <c r="E121" s="144" t="s">
        <v>155</v>
      </c>
      <c r="F121" s="219" t="s">
        <v>156</v>
      </c>
      <c r="G121" s="219"/>
      <c r="H121" s="219"/>
      <c r="I121" s="219"/>
      <c r="J121" s="145" t="s">
        <v>129</v>
      </c>
      <c r="K121" s="146">
        <v>1</v>
      </c>
      <c r="L121" s="220">
        <v>11614.01</v>
      </c>
      <c r="M121" s="220"/>
      <c r="N121" s="220">
        <f t="shared" si="0"/>
        <v>11614.01</v>
      </c>
      <c r="O121" s="221"/>
      <c r="P121" s="221"/>
      <c r="Q121" s="221"/>
      <c r="R121" s="33"/>
      <c r="T121" s="147" t="s">
        <v>20</v>
      </c>
      <c r="U121" s="40" t="s">
        <v>38</v>
      </c>
      <c r="V121" s="148">
        <v>0</v>
      </c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18" t="s">
        <v>130</v>
      </c>
      <c r="AT121" s="18" t="s">
        <v>126</v>
      </c>
      <c r="AU121" s="18" t="s">
        <v>80</v>
      </c>
      <c r="AY121" s="18" t="s">
        <v>125</v>
      </c>
      <c r="BE121" s="150">
        <f t="shared" si="4"/>
        <v>11614.01</v>
      </c>
      <c r="BF121" s="150">
        <f t="shared" si="5"/>
        <v>0</v>
      </c>
      <c r="BG121" s="150">
        <f t="shared" si="6"/>
        <v>0</v>
      </c>
      <c r="BH121" s="150">
        <f t="shared" si="7"/>
        <v>0</v>
      </c>
      <c r="BI121" s="150">
        <f t="shared" si="8"/>
        <v>0</v>
      </c>
      <c r="BJ121" s="18" t="s">
        <v>80</v>
      </c>
      <c r="BK121" s="150">
        <f t="shared" si="9"/>
        <v>11614.01</v>
      </c>
      <c r="BL121" s="18" t="s">
        <v>130</v>
      </c>
      <c r="BM121" s="18" t="s">
        <v>157</v>
      </c>
    </row>
    <row r="122" spans="2:65" s="1" customFormat="1" ht="25.5" customHeight="1">
      <c r="B122" s="31"/>
      <c r="C122" s="143" t="s">
        <v>143</v>
      </c>
      <c r="D122" s="143" t="s">
        <v>126</v>
      </c>
      <c r="E122" s="144" t="s">
        <v>158</v>
      </c>
      <c r="F122" s="219" t="s">
        <v>159</v>
      </c>
      <c r="G122" s="219"/>
      <c r="H122" s="219"/>
      <c r="I122" s="219"/>
      <c r="J122" s="145" t="s">
        <v>129</v>
      </c>
      <c r="K122" s="146">
        <v>2</v>
      </c>
      <c r="L122" s="220">
        <v>16504.13</v>
      </c>
      <c r="M122" s="220"/>
      <c r="N122" s="220">
        <f t="shared" si="0"/>
        <v>33008.26</v>
      </c>
      <c r="O122" s="221"/>
      <c r="P122" s="221"/>
      <c r="Q122" s="221"/>
      <c r="R122" s="33"/>
      <c r="T122" s="147" t="s">
        <v>20</v>
      </c>
      <c r="U122" s="40" t="s">
        <v>38</v>
      </c>
      <c r="V122" s="148">
        <v>0</v>
      </c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18" t="s">
        <v>130</v>
      </c>
      <c r="AT122" s="18" t="s">
        <v>126</v>
      </c>
      <c r="AU122" s="18" t="s">
        <v>80</v>
      </c>
      <c r="AY122" s="18" t="s">
        <v>125</v>
      </c>
      <c r="BE122" s="150">
        <f t="shared" si="4"/>
        <v>33008.26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8" t="s">
        <v>80</v>
      </c>
      <c r="BK122" s="150">
        <f t="shared" si="9"/>
        <v>33008.26</v>
      </c>
      <c r="BL122" s="18" t="s">
        <v>130</v>
      </c>
      <c r="BM122" s="18" t="s">
        <v>160</v>
      </c>
    </row>
    <row r="123" spans="2:65" s="1" customFormat="1" ht="25.5" customHeight="1">
      <c r="B123" s="31"/>
      <c r="C123" s="143" t="s">
        <v>161</v>
      </c>
      <c r="D123" s="143" t="s">
        <v>126</v>
      </c>
      <c r="E123" s="144" t="s">
        <v>162</v>
      </c>
      <c r="F123" s="219" t="s">
        <v>163</v>
      </c>
      <c r="G123" s="219"/>
      <c r="H123" s="219"/>
      <c r="I123" s="219"/>
      <c r="J123" s="145" t="s">
        <v>129</v>
      </c>
      <c r="K123" s="146">
        <v>1</v>
      </c>
      <c r="L123" s="220">
        <v>10218.299999999999</v>
      </c>
      <c r="M123" s="220"/>
      <c r="N123" s="220">
        <f t="shared" si="0"/>
        <v>10218.299999999999</v>
      </c>
      <c r="O123" s="221"/>
      <c r="P123" s="221"/>
      <c r="Q123" s="221"/>
      <c r="R123" s="33"/>
      <c r="T123" s="147" t="s">
        <v>20</v>
      </c>
      <c r="U123" s="40" t="s">
        <v>38</v>
      </c>
      <c r="V123" s="148">
        <v>0</v>
      </c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18" t="s">
        <v>130</v>
      </c>
      <c r="AT123" s="18" t="s">
        <v>126</v>
      </c>
      <c r="AU123" s="18" t="s">
        <v>80</v>
      </c>
      <c r="AY123" s="18" t="s">
        <v>125</v>
      </c>
      <c r="BE123" s="150">
        <f t="shared" si="4"/>
        <v>10218.299999999999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8" t="s">
        <v>80</v>
      </c>
      <c r="BK123" s="150">
        <f t="shared" si="9"/>
        <v>10218.299999999999</v>
      </c>
      <c r="BL123" s="18" t="s">
        <v>130</v>
      </c>
      <c r="BM123" s="18" t="s">
        <v>164</v>
      </c>
    </row>
    <row r="124" spans="2:65" s="1" customFormat="1" ht="25.5" customHeight="1">
      <c r="B124" s="31"/>
      <c r="C124" s="143" t="s">
        <v>146</v>
      </c>
      <c r="D124" s="143" t="s">
        <v>126</v>
      </c>
      <c r="E124" s="144" t="s">
        <v>165</v>
      </c>
      <c r="F124" s="219" t="s">
        <v>166</v>
      </c>
      <c r="G124" s="219"/>
      <c r="H124" s="219"/>
      <c r="I124" s="219"/>
      <c r="J124" s="145" t="s">
        <v>129</v>
      </c>
      <c r="K124" s="146">
        <v>1</v>
      </c>
      <c r="L124" s="220">
        <v>5073.49</v>
      </c>
      <c r="M124" s="220"/>
      <c r="N124" s="220">
        <f t="shared" si="0"/>
        <v>5073.49</v>
      </c>
      <c r="O124" s="221"/>
      <c r="P124" s="221"/>
      <c r="Q124" s="221"/>
      <c r="R124" s="33"/>
      <c r="T124" s="147" t="s">
        <v>20</v>
      </c>
      <c r="U124" s="40" t="s">
        <v>38</v>
      </c>
      <c r="V124" s="148">
        <v>0</v>
      </c>
      <c r="W124" s="148">
        <f t="shared" si="1"/>
        <v>0</v>
      </c>
      <c r="X124" s="148">
        <v>0</v>
      </c>
      <c r="Y124" s="148">
        <f t="shared" si="2"/>
        <v>0</v>
      </c>
      <c r="Z124" s="148">
        <v>0</v>
      </c>
      <c r="AA124" s="149">
        <f t="shared" si="3"/>
        <v>0</v>
      </c>
      <c r="AR124" s="18" t="s">
        <v>130</v>
      </c>
      <c r="AT124" s="18" t="s">
        <v>126</v>
      </c>
      <c r="AU124" s="18" t="s">
        <v>80</v>
      </c>
      <c r="AY124" s="18" t="s">
        <v>125</v>
      </c>
      <c r="BE124" s="150">
        <f t="shared" si="4"/>
        <v>5073.49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8" t="s">
        <v>80</v>
      </c>
      <c r="BK124" s="150">
        <f t="shared" si="9"/>
        <v>5073.49</v>
      </c>
      <c r="BL124" s="18" t="s">
        <v>130</v>
      </c>
      <c r="BM124" s="18" t="s">
        <v>167</v>
      </c>
    </row>
    <row r="125" spans="2:65" s="1" customFormat="1" ht="25.5" customHeight="1">
      <c r="B125" s="31"/>
      <c r="C125" s="143" t="s">
        <v>168</v>
      </c>
      <c r="D125" s="143" t="s">
        <v>126</v>
      </c>
      <c r="E125" s="144" t="s">
        <v>169</v>
      </c>
      <c r="F125" s="219" t="s">
        <v>170</v>
      </c>
      <c r="G125" s="219"/>
      <c r="H125" s="219"/>
      <c r="I125" s="219"/>
      <c r="J125" s="145" t="s">
        <v>129</v>
      </c>
      <c r="K125" s="146">
        <v>1</v>
      </c>
      <c r="L125" s="220">
        <v>34842.04</v>
      </c>
      <c r="M125" s="220"/>
      <c r="N125" s="220">
        <f t="shared" si="0"/>
        <v>34842.04</v>
      </c>
      <c r="O125" s="221"/>
      <c r="P125" s="221"/>
      <c r="Q125" s="221"/>
      <c r="R125" s="33"/>
      <c r="T125" s="147" t="s">
        <v>20</v>
      </c>
      <c r="U125" s="40" t="s">
        <v>38</v>
      </c>
      <c r="V125" s="148">
        <v>0</v>
      </c>
      <c r="W125" s="148">
        <f t="shared" si="1"/>
        <v>0</v>
      </c>
      <c r="X125" s="148">
        <v>0</v>
      </c>
      <c r="Y125" s="148">
        <f t="shared" si="2"/>
        <v>0</v>
      </c>
      <c r="Z125" s="148">
        <v>0</v>
      </c>
      <c r="AA125" s="149">
        <f t="shared" si="3"/>
        <v>0</v>
      </c>
      <c r="AR125" s="18" t="s">
        <v>130</v>
      </c>
      <c r="AT125" s="18" t="s">
        <v>126</v>
      </c>
      <c r="AU125" s="18" t="s">
        <v>80</v>
      </c>
      <c r="AY125" s="18" t="s">
        <v>125</v>
      </c>
      <c r="BE125" s="150">
        <f t="shared" si="4"/>
        <v>34842.04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8" t="s">
        <v>80</v>
      </c>
      <c r="BK125" s="150">
        <f t="shared" si="9"/>
        <v>34842.04</v>
      </c>
      <c r="BL125" s="18" t="s">
        <v>130</v>
      </c>
      <c r="BM125" s="18" t="s">
        <v>171</v>
      </c>
    </row>
    <row r="126" spans="2:65" s="1" customFormat="1" ht="25.5" customHeight="1">
      <c r="B126" s="31"/>
      <c r="C126" s="143" t="s">
        <v>150</v>
      </c>
      <c r="D126" s="143" t="s">
        <v>126</v>
      </c>
      <c r="E126" s="144" t="s">
        <v>172</v>
      </c>
      <c r="F126" s="219" t="s">
        <v>173</v>
      </c>
      <c r="G126" s="219"/>
      <c r="H126" s="219"/>
      <c r="I126" s="219"/>
      <c r="J126" s="145" t="s">
        <v>129</v>
      </c>
      <c r="K126" s="146">
        <v>1</v>
      </c>
      <c r="L126" s="220">
        <v>3423.08</v>
      </c>
      <c r="M126" s="220"/>
      <c r="N126" s="220">
        <f t="shared" si="0"/>
        <v>3423.08</v>
      </c>
      <c r="O126" s="221"/>
      <c r="P126" s="221"/>
      <c r="Q126" s="221"/>
      <c r="R126" s="33"/>
      <c r="T126" s="147" t="s">
        <v>20</v>
      </c>
      <c r="U126" s="40" t="s">
        <v>38</v>
      </c>
      <c r="V126" s="148">
        <v>0</v>
      </c>
      <c r="W126" s="148">
        <f t="shared" si="1"/>
        <v>0</v>
      </c>
      <c r="X126" s="148">
        <v>0</v>
      </c>
      <c r="Y126" s="148">
        <f t="shared" si="2"/>
        <v>0</v>
      </c>
      <c r="Z126" s="148">
        <v>0</v>
      </c>
      <c r="AA126" s="149">
        <f t="shared" si="3"/>
        <v>0</v>
      </c>
      <c r="AR126" s="18" t="s">
        <v>130</v>
      </c>
      <c r="AT126" s="18" t="s">
        <v>126</v>
      </c>
      <c r="AU126" s="18" t="s">
        <v>80</v>
      </c>
      <c r="AY126" s="18" t="s">
        <v>125</v>
      </c>
      <c r="BE126" s="150">
        <f t="shared" si="4"/>
        <v>3423.08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8" t="s">
        <v>80</v>
      </c>
      <c r="BK126" s="150">
        <f t="shared" si="9"/>
        <v>3423.08</v>
      </c>
      <c r="BL126" s="18" t="s">
        <v>130</v>
      </c>
      <c r="BM126" s="18" t="s">
        <v>174</v>
      </c>
    </row>
    <row r="127" spans="2:65" s="1" customFormat="1" ht="25.5" customHeight="1">
      <c r="B127" s="31"/>
      <c r="C127" s="143" t="s">
        <v>11</v>
      </c>
      <c r="D127" s="143" t="s">
        <v>126</v>
      </c>
      <c r="E127" s="144" t="s">
        <v>175</v>
      </c>
      <c r="F127" s="219" t="s">
        <v>176</v>
      </c>
      <c r="G127" s="219"/>
      <c r="H127" s="219"/>
      <c r="I127" s="219"/>
      <c r="J127" s="145" t="s">
        <v>129</v>
      </c>
      <c r="K127" s="146">
        <v>2</v>
      </c>
      <c r="L127" s="220">
        <v>211.9</v>
      </c>
      <c r="M127" s="220"/>
      <c r="N127" s="220">
        <f t="shared" si="0"/>
        <v>423.8</v>
      </c>
      <c r="O127" s="221"/>
      <c r="P127" s="221"/>
      <c r="Q127" s="221"/>
      <c r="R127" s="33"/>
      <c r="T127" s="147" t="s">
        <v>20</v>
      </c>
      <c r="U127" s="40" t="s">
        <v>38</v>
      </c>
      <c r="V127" s="148">
        <v>0</v>
      </c>
      <c r="W127" s="148">
        <f t="shared" si="1"/>
        <v>0</v>
      </c>
      <c r="X127" s="148">
        <v>0</v>
      </c>
      <c r="Y127" s="148">
        <f t="shared" si="2"/>
        <v>0</v>
      </c>
      <c r="Z127" s="148">
        <v>0</v>
      </c>
      <c r="AA127" s="149">
        <f t="shared" si="3"/>
        <v>0</v>
      </c>
      <c r="AR127" s="18" t="s">
        <v>130</v>
      </c>
      <c r="AT127" s="18" t="s">
        <v>126</v>
      </c>
      <c r="AU127" s="18" t="s">
        <v>80</v>
      </c>
      <c r="AY127" s="18" t="s">
        <v>125</v>
      </c>
      <c r="BE127" s="150">
        <f t="shared" si="4"/>
        <v>423.8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8" t="s">
        <v>80</v>
      </c>
      <c r="BK127" s="150">
        <f t="shared" si="9"/>
        <v>423.8</v>
      </c>
      <c r="BL127" s="18" t="s">
        <v>130</v>
      </c>
      <c r="BM127" s="18" t="s">
        <v>177</v>
      </c>
    </row>
    <row r="128" spans="2:65" s="1" customFormat="1" ht="25.5" customHeight="1">
      <c r="B128" s="31"/>
      <c r="C128" s="143" t="s">
        <v>153</v>
      </c>
      <c r="D128" s="143" t="s">
        <v>126</v>
      </c>
      <c r="E128" s="144" t="s">
        <v>178</v>
      </c>
      <c r="F128" s="219" t="s">
        <v>179</v>
      </c>
      <c r="G128" s="219"/>
      <c r="H128" s="219"/>
      <c r="I128" s="219"/>
      <c r="J128" s="145" t="s">
        <v>129</v>
      </c>
      <c r="K128" s="146">
        <v>2</v>
      </c>
      <c r="L128" s="220">
        <v>360.65</v>
      </c>
      <c r="M128" s="220"/>
      <c r="N128" s="220">
        <f t="shared" si="0"/>
        <v>721.3</v>
      </c>
      <c r="O128" s="221"/>
      <c r="P128" s="221"/>
      <c r="Q128" s="221"/>
      <c r="R128" s="33"/>
      <c r="T128" s="147" t="s">
        <v>20</v>
      </c>
      <c r="U128" s="40" t="s">
        <v>38</v>
      </c>
      <c r="V128" s="148">
        <v>0</v>
      </c>
      <c r="W128" s="148">
        <f t="shared" si="1"/>
        <v>0</v>
      </c>
      <c r="X128" s="148">
        <v>0</v>
      </c>
      <c r="Y128" s="148">
        <f t="shared" si="2"/>
        <v>0</v>
      </c>
      <c r="Z128" s="148">
        <v>0</v>
      </c>
      <c r="AA128" s="149">
        <f t="shared" si="3"/>
        <v>0</v>
      </c>
      <c r="AR128" s="18" t="s">
        <v>130</v>
      </c>
      <c r="AT128" s="18" t="s">
        <v>126</v>
      </c>
      <c r="AU128" s="18" t="s">
        <v>80</v>
      </c>
      <c r="AY128" s="18" t="s">
        <v>125</v>
      </c>
      <c r="BE128" s="150">
        <f t="shared" si="4"/>
        <v>721.3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8" t="s">
        <v>80</v>
      </c>
      <c r="BK128" s="150">
        <f t="shared" si="9"/>
        <v>721.3</v>
      </c>
      <c r="BL128" s="18" t="s">
        <v>130</v>
      </c>
      <c r="BM128" s="18" t="s">
        <v>180</v>
      </c>
    </row>
    <row r="129" spans="2:65" s="1" customFormat="1" ht="25.5" customHeight="1">
      <c r="B129" s="31"/>
      <c r="C129" s="143" t="s">
        <v>181</v>
      </c>
      <c r="D129" s="143" t="s">
        <v>126</v>
      </c>
      <c r="E129" s="144" t="s">
        <v>182</v>
      </c>
      <c r="F129" s="219" t="s">
        <v>183</v>
      </c>
      <c r="G129" s="219"/>
      <c r="H129" s="219"/>
      <c r="I129" s="219"/>
      <c r="J129" s="145" t="s">
        <v>129</v>
      </c>
      <c r="K129" s="146">
        <v>4</v>
      </c>
      <c r="L129" s="220">
        <v>419.73</v>
      </c>
      <c r="M129" s="220"/>
      <c r="N129" s="220">
        <f t="shared" si="0"/>
        <v>1678.92</v>
      </c>
      <c r="O129" s="221"/>
      <c r="P129" s="221"/>
      <c r="Q129" s="221"/>
      <c r="R129" s="33"/>
      <c r="T129" s="147" t="s">
        <v>20</v>
      </c>
      <c r="U129" s="40" t="s">
        <v>38</v>
      </c>
      <c r="V129" s="148">
        <v>0</v>
      </c>
      <c r="W129" s="148">
        <f t="shared" si="1"/>
        <v>0</v>
      </c>
      <c r="X129" s="148">
        <v>0</v>
      </c>
      <c r="Y129" s="148">
        <f t="shared" si="2"/>
        <v>0</v>
      </c>
      <c r="Z129" s="148">
        <v>0</v>
      </c>
      <c r="AA129" s="149">
        <f t="shared" si="3"/>
        <v>0</v>
      </c>
      <c r="AR129" s="18" t="s">
        <v>130</v>
      </c>
      <c r="AT129" s="18" t="s">
        <v>126</v>
      </c>
      <c r="AU129" s="18" t="s">
        <v>80</v>
      </c>
      <c r="AY129" s="18" t="s">
        <v>125</v>
      </c>
      <c r="BE129" s="150">
        <f t="shared" si="4"/>
        <v>1678.92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8" t="s">
        <v>80</v>
      </c>
      <c r="BK129" s="150">
        <f t="shared" si="9"/>
        <v>1678.92</v>
      </c>
      <c r="BL129" s="18" t="s">
        <v>130</v>
      </c>
      <c r="BM129" s="18" t="s">
        <v>184</v>
      </c>
    </row>
    <row r="130" spans="2:65" s="1" customFormat="1" ht="25.5" customHeight="1">
      <c r="B130" s="31"/>
      <c r="C130" s="143" t="s">
        <v>157</v>
      </c>
      <c r="D130" s="143" t="s">
        <v>126</v>
      </c>
      <c r="E130" s="144" t="s">
        <v>185</v>
      </c>
      <c r="F130" s="219" t="s">
        <v>186</v>
      </c>
      <c r="G130" s="219"/>
      <c r="H130" s="219"/>
      <c r="I130" s="219"/>
      <c r="J130" s="145" t="s">
        <v>129</v>
      </c>
      <c r="K130" s="146">
        <v>1</v>
      </c>
      <c r="L130" s="220">
        <v>3056.32</v>
      </c>
      <c r="M130" s="220"/>
      <c r="N130" s="220">
        <f t="shared" si="0"/>
        <v>3056.32</v>
      </c>
      <c r="O130" s="221"/>
      <c r="P130" s="221"/>
      <c r="Q130" s="221"/>
      <c r="R130" s="33"/>
      <c r="T130" s="147" t="s">
        <v>20</v>
      </c>
      <c r="U130" s="40" t="s">
        <v>38</v>
      </c>
      <c r="V130" s="148">
        <v>0</v>
      </c>
      <c r="W130" s="148">
        <f t="shared" si="1"/>
        <v>0</v>
      </c>
      <c r="X130" s="148">
        <v>0</v>
      </c>
      <c r="Y130" s="148">
        <f t="shared" si="2"/>
        <v>0</v>
      </c>
      <c r="Z130" s="148">
        <v>0</v>
      </c>
      <c r="AA130" s="149">
        <f t="shared" si="3"/>
        <v>0</v>
      </c>
      <c r="AR130" s="18" t="s">
        <v>130</v>
      </c>
      <c r="AT130" s="18" t="s">
        <v>126</v>
      </c>
      <c r="AU130" s="18" t="s">
        <v>80</v>
      </c>
      <c r="AY130" s="18" t="s">
        <v>125</v>
      </c>
      <c r="BE130" s="150">
        <f t="shared" si="4"/>
        <v>3056.32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8" t="s">
        <v>80</v>
      </c>
      <c r="BK130" s="150">
        <f t="shared" si="9"/>
        <v>3056.32</v>
      </c>
      <c r="BL130" s="18" t="s">
        <v>130</v>
      </c>
      <c r="BM130" s="18" t="s">
        <v>187</v>
      </c>
    </row>
    <row r="131" spans="2:65" s="1" customFormat="1" ht="25.5" customHeight="1">
      <c r="B131" s="31"/>
      <c r="C131" s="143" t="s">
        <v>188</v>
      </c>
      <c r="D131" s="143" t="s">
        <v>126</v>
      </c>
      <c r="E131" s="144" t="s">
        <v>189</v>
      </c>
      <c r="F131" s="219" t="s">
        <v>190</v>
      </c>
      <c r="G131" s="219"/>
      <c r="H131" s="219"/>
      <c r="I131" s="219"/>
      <c r="J131" s="145" t="s">
        <v>129</v>
      </c>
      <c r="K131" s="146">
        <v>3</v>
      </c>
      <c r="L131" s="220">
        <v>1766.55</v>
      </c>
      <c r="M131" s="220"/>
      <c r="N131" s="220">
        <f t="shared" si="0"/>
        <v>5299.65</v>
      </c>
      <c r="O131" s="221"/>
      <c r="P131" s="221"/>
      <c r="Q131" s="221"/>
      <c r="R131" s="33"/>
      <c r="T131" s="147" t="s">
        <v>20</v>
      </c>
      <c r="U131" s="40" t="s">
        <v>38</v>
      </c>
      <c r="V131" s="148">
        <v>0</v>
      </c>
      <c r="W131" s="148">
        <f t="shared" si="1"/>
        <v>0</v>
      </c>
      <c r="X131" s="148">
        <v>0</v>
      </c>
      <c r="Y131" s="148">
        <f t="shared" si="2"/>
        <v>0</v>
      </c>
      <c r="Z131" s="148">
        <v>0</v>
      </c>
      <c r="AA131" s="149">
        <f t="shared" si="3"/>
        <v>0</v>
      </c>
      <c r="AR131" s="18" t="s">
        <v>130</v>
      </c>
      <c r="AT131" s="18" t="s">
        <v>126</v>
      </c>
      <c r="AU131" s="18" t="s">
        <v>80</v>
      </c>
      <c r="AY131" s="18" t="s">
        <v>125</v>
      </c>
      <c r="BE131" s="150">
        <f t="shared" si="4"/>
        <v>5299.65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8" t="s">
        <v>80</v>
      </c>
      <c r="BK131" s="150">
        <f t="shared" si="9"/>
        <v>5299.65</v>
      </c>
      <c r="BL131" s="18" t="s">
        <v>130</v>
      </c>
      <c r="BM131" s="18" t="s">
        <v>191</v>
      </c>
    </row>
    <row r="132" spans="2:65" s="1" customFormat="1" ht="16.5" customHeight="1">
      <c r="B132" s="31"/>
      <c r="C132" s="143" t="s">
        <v>160</v>
      </c>
      <c r="D132" s="143" t="s">
        <v>126</v>
      </c>
      <c r="E132" s="144" t="s">
        <v>192</v>
      </c>
      <c r="F132" s="219" t="s">
        <v>193</v>
      </c>
      <c r="G132" s="219"/>
      <c r="H132" s="219"/>
      <c r="I132" s="219"/>
      <c r="J132" s="145" t="s">
        <v>129</v>
      </c>
      <c r="K132" s="146">
        <v>1</v>
      </c>
      <c r="L132" s="220">
        <v>2095.62</v>
      </c>
      <c r="M132" s="220"/>
      <c r="N132" s="220">
        <f t="shared" si="0"/>
        <v>2095.62</v>
      </c>
      <c r="O132" s="221"/>
      <c r="P132" s="221"/>
      <c r="Q132" s="221"/>
      <c r="R132" s="33"/>
      <c r="T132" s="147" t="s">
        <v>20</v>
      </c>
      <c r="U132" s="40" t="s">
        <v>38</v>
      </c>
      <c r="V132" s="148">
        <v>0</v>
      </c>
      <c r="W132" s="148">
        <f t="shared" si="1"/>
        <v>0</v>
      </c>
      <c r="X132" s="148">
        <v>0</v>
      </c>
      <c r="Y132" s="148">
        <f t="shared" si="2"/>
        <v>0</v>
      </c>
      <c r="Z132" s="148">
        <v>0</v>
      </c>
      <c r="AA132" s="149">
        <f t="shared" si="3"/>
        <v>0</v>
      </c>
      <c r="AR132" s="18" t="s">
        <v>130</v>
      </c>
      <c r="AT132" s="18" t="s">
        <v>126</v>
      </c>
      <c r="AU132" s="18" t="s">
        <v>80</v>
      </c>
      <c r="AY132" s="18" t="s">
        <v>125</v>
      </c>
      <c r="BE132" s="150">
        <f t="shared" si="4"/>
        <v>2095.62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8" t="s">
        <v>80</v>
      </c>
      <c r="BK132" s="150">
        <f t="shared" si="9"/>
        <v>2095.62</v>
      </c>
      <c r="BL132" s="18" t="s">
        <v>130</v>
      </c>
      <c r="BM132" s="18" t="s">
        <v>194</v>
      </c>
    </row>
    <row r="133" spans="2:65" s="1" customFormat="1" ht="16.5" customHeight="1">
      <c r="B133" s="31"/>
      <c r="C133" s="143" t="s">
        <v>10</v>
      </c>
      <c r="D133" s="143" t="s">
        <v>126</v>
      </c>
      <c r="E133" s="144" t="s">
        <v>195</v>
      </c>
      <c r="F133" s="219" t="s">
        <v>196</v>
      </c>
      <c r="G133" s="219"/>
      <c r="H133" s="219"/>
      <c r="I133" s="219"/>
      <c r="J133" s="145" t="s">
        <v>129</v>
      </c>
      <c r="K133" s="146">
        <v>1</v>
      </c>
      <c r="L133" s="220">
        <v>15205.19</v>
      </c>
      <c r="M133" s="220"/>
      <c r="N133" s="220">
        <f t="shared" si="0"/>
        <v>15205.19</v>
      </c>
      <c r="O133" s="221"/>
      <c r="P133" s="221"/>
      <c r="Q133" s="221"/>
      <c r="R133" s="33"/>
      <c r="T133" s="147" t="s">
        <v>20</v>
      </c>
      <c r="U133" s="40" t="s">
        <v>38</v>
      </c>
      <c r="V133" s="148">
        <v>0</v>
      </c>
      <c r="W133" s="148">
        <f t="shared" si="1"/>
        <v>0</v>
      </c>
      <c r="X133" s="148">
        <v>0</v>
      </c>
      <c r="Y133" s="148">
        <f t="shared" si="2"/>
        <v>0</v>
      </c>
      <c r="Z133" s="148">
        <v>0</v>
      </c>
      <c r="AA133" s="149">
        <f t="shared" si="3"/>
        <v>0</v>
      </c>
      <c r="AR133" s="18" t="s">
        <v>130</v>
      </c>
      <c r="AT133" s="18" t="s">
        <v>126</v>
      </c>
      <c r="AU133" s="18" t="s">
        <v>80</v>
      </c>
      <c r="AY133" s="18" t="s">
        <v>125</v>
      </c>
      <c r="BE133" s="150">
        <f t="shared" si="4"/>
        <v>15205.19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8" t="s">
        <v>80</v>
      </c>
      <c r="BK133" s="150">
        <f t="shared" si="9"/>
        <v>15205.19</v>
      </c>
      <c r="BL133" s="18" t="s">
        <v>130</v>
      </c>
      <c r="BM133" s="18" t="s">
        <v>197</v>
      </c>
    </row>
    <row r="134" spans="2:65" s="1" customFormat="1" ht="25.5" customHeight="1">
      <c r="B134" s="31"/>
      <c r="C134" s="143" t="s">
        <v>164</v>
      </c>
      <c r="D134" s="143" t="s">
        <v>126</v>
      </c>
      <c r="E134" s="144" t="s">
        <v>198</v>
      </c>
      <c r="F134" s="219" t="s">
        <v>199</v>
      </c>
      <c r="G134" s="219"/>
      <c r="H134" s="219"/>
      <c r="I134" s="219"/>
      <c r="J134" s="145" t="s">
        <v>129</v>
      </c>
      <c r="K134" s="146">
        <v>1</v>
      </c>
      <c r="L134" s="220">
        <v>140.59</v>
      </c>
      <c r="M134" s="220"/>
      <c r="N134" s="220">
        <f t="shared" si="0"/>
        <v>140.59</v>
      </c>
      <c r="O134" s="221"/>
      <c r="P134" s="221"/>
      <c r="Q134" s="221"/>
      <c r="R134" s="33"/>
      <c r="T134" s="147" t="s">
        <v>20</v>
      </c>
      <c r="U134" s="40" t="s">
        <v>38</v>
      </c>
      <c r="V134" s="148">
        <v>0</v>
      </c>
      <c r="W134" s="148">
        <f t="shared" si="1"/>
        <v>0</v>
      </c>
      <c r="X134" s="148">
        <v>0</v>
      </c>
      <c r="Y134" s="148">
        <f t="shared" si="2"/>
        <v>0</v>
      </c>
      <c r="Z134" s="148">
        <v>0</v>
      </c>
      <c r="AA134" s="149">
        <f t="shared" si="3"/>
        <v>0</v>
      </c>
      <c r="AR134" s="18" t="s">
        <v>130</v>
      </c>
      <c r="AT134" s="18" t="s">
        <v>126</v>
      </c>
      <c r="AU134" s="18" t="s">
        <v>80</v>
      </c>
      <c r="AY134" s="18" t="s">
        <v>125</v>
      </c>
      <c r="BE134" s="150">
        <f t="shared" si="4"/>
        <v>140.59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8" t="s">
        <v>80</v>
      </c>
      <c r="BK134" s="150">
        <f t="shared" si="9"/>
        <v>140.59</v>
      </c>
      <c r="BL134" s="18" t="s">
        <v>130</v>
      </c>
      <c r="BM134" s="18" t="s">
        <v>200</v>
      </c>
    </row>
    <row r="135" spans="2:65" s="1" customFormat="1" ht="63.75" customHeight="1">
      <c r="B135" s="31"/>
      <c r="C135" s="143" t="s">
        <v>201</v>
      </c>
      <c r="D135" s="143" t="s">
        <v>126</v>
      </c>
      <c r="E135" s="144" t="s">
        <v>202</v>
      </c>
      <c r="F135" s="219" t="s">
        <v>203</v>
      </c>
      <c r="G135" s="219"/>
      <c r="H135" s="219"/>
      <c r="I135" s="219"/>
      <c r="J135" s="145" t="s">
        <v>129</v>
      </c>
      <c r="K135" s="146">
        <v>1</v>
      </c>
      <c r="L135" s="220">
        <v>3741.95</v>
      </c>
      <c r="M135" s="220"/>
      <c r="N135" s="220">
        <f t="shared" si="0"/>
        <v>3741.95</v>
      </c>
      <c r="O135" s="221"/>
      <c r="P135" s="221"/>
      <c r="Q135" s="221"/>
      <c r="R135" s="33"/>
      <c r="T135" s="147" t="s">
        <v>20</v>
      </c>
      <c r="U135" s="40" t="s">
        <v>38</v>
      </c>
      <c r="V135" s="148">
        <v>0</v>
      </c>
      <c r="W135" s="148">
        <f t="shared" si="1"/>
        <v>0</v>
      </c>
      <c r="X135" s="148">
        <v>0</v>
      </c>
      <c r="Y135" s="148">
        <f t="shared" si="2"/>
        <v>0</v>
      </c>
      <c r="Z135" s="148">
        <v>0</v>
      </c>
      <c r="AA135" s="149">
        <f t="shared" si="3"/>
        <v>0</v>
      </c>
      <c r="AR135" s="18" t="s">
        <v>130</v>
      </c>
      <c r="AT135" s="18" t="s">
        <v>126</v>
      </c>
      <c r="AU135" s="18" t="s">
        <v>80</v>
      </c>
      <c r="AY135" s="18" t="s">
        <v>125</v>
      </c>
      <c r="BE135" s="150">
        <f t="shared" si="4"/>
        <v>3741.95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8" t="s">
        <v>80</v>
      </c>
      <c r="BK135" s="150">
        <f t="shared" si="9"/>
        <v>3741.95</v>
      </c>
      <c r="BL135" s="18" t="s">
        <v>130</v>
      </c>
      <c r="BM135" s="18" t="s">
        <v>204</v>
      </c>
    </row>
    <row r="136" spans="2:65" s="1" customFormat="1" ht="51" customHeight="1">
      <c r="B136" s="31"/>
      <c r="C136" s="143" t="s">
        <v>167</v>
      </c>
      <c r="D136" s="143" t="s">
        <v>126</v>
      </c>
      <c r="E136" s="144" t="s">
        <v>205</v>
      </c>
      <c r="F136" s="219" t="s">
        <v>206</v>
      </c>
      <c r="G136" s="219"/>
      <c r="H136" s="219"/>
      <c r="I136" s="219"/>
      <c r="J136" s="145" t="s">
        <v>129</v>
      </c>
      <c r="K136" s="146">
        <v>2</v>
      </c>
      <c r="L136" s="220">
        <v>312.49</v>
      </c>
      <c r="M136" s="220"/>
      <c r="N136" s="220">
        <f t="shared" si="0"/>
        <v>624.98</v>
      </c>
      <c r="O136" s="221"/>
      <c r="P136" s="221"/>
      <c r="Q136" s="221"/>
      <c r="R136" s="33"/>
      <c r="T136" s="147" t="s">
        <v>20</v>
      </c>
      <c r="U136" s="40" t="s">
        <v>38</v>
      </c>
      <c r="V136" s="148">
        <v>0</v>
      </c>
      <c r="W136" s="148">
        <f t="shared" si="1"/>
        <v>0</v>
      </c>
      <c r="X136" s="148">
        <v>0</v>
      </c>
      <c r="Y136" s="148">
        <f t="shared" si="2"/>
        <v>0</v>
      </c>
      <c r="Z136" s="148">
        <v>0</v>
      </c>
      <c r="AA136" s="149">
        <f t="shared" si="3"/>
        <v>0</v>
      </c>
      <c r="AR136" s="18" t="s">
        <v>130</v>
      </c>
      <c r="AT136" s="18" t="s">
        <v>126</v>
      </c>
      <c r="AU136" s="18" t="s">
        <v>80</v>
      </c>
      <c r="AY136" s="18" t="s">
        <v>125</v>
      </c>
      <c r="BE136" s="150">
        <f t="shared" si="4"/>
        <v>624.98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8" t="s">
        <v>80</v>
      </c>
      <c r="BK136" s="150">
        <f t="shared" si="9"/>
        <v>624.98</v>
      </c>
      <c r="BL136" s="18" t="s">
        <v>130</v>
      </c>
      <c r="BM136" s="18" t="s">
        <v>207</v>
      </c>
    </row>
    <row r="137" spans="2:65" s="1" customFormat="1" ht="38.25" customHeight="1">
      <c r="B137" s="31"/>
      <c r="C137" s="143" t="s">
        <v>208</v>
      </c>
      <c r="D137" s="143" t="s">
        <v>126</v>
      </c>
      <c r="E137" s="144" t="s">
        <v>209</v>
      </c>
      <c r="F137" s="219" t="s">
        <v>210</v>
      </c>
      <c r="G137" s="219"/>
      <c r="H137" s="219"/>
      <c r="I137" s="219"/>
      <c r="J137" s="145" t="s">
        <v>129</v>
      </c>
      <c r="K137" s="146">
        <v>1</v>
      </c>
      <c r="L137" s="220">
        <v>3667.58</v>
      </c>
      <c r="M137" s="220"/>
      <c r="N137" s="220">
        <f t="shared" si="0"/>
        <v>3667.58</v>
      </c>
      <c r="O137" s="221"/>
      <c r="P137" s="221"/>
      <c r="Q137" s="221"/>
      <c r="R137" s="33"/>
      <c r="T137" s="147" t="s">
        <v>20</v>
      </c>
      <c r="U137" s="40" t="s">
        <v>38</v>
      </c>
      <c r="V137" s="148">
        <v>0</v>
      </c>
      <c r="W137" s="148">
        <f t="shared" si="1"/>
        <v>0</v>
      </c>
      <c r="X137" s="148">
        <v>0</v>
      </c>
      <c r="Y137" s="148">
        <f t="shared" si="2"/>
        <v>0</v>
      </c>
      <c r="Z137" s="148">
        <v>0</v>
      </c>
      <c r="AA137" s="149">
        <f t="shared" si="3"/>
        <v>0</v>
      </c>
      <c r="AR137" s="18" t="s">
        <v>130</v>
      </c>
      <c r="AT137" s="18" t="s">
        <v>126</v>
      </c>
      <c r="AU137" s="18" t="s">
        <v>80</v>
      </c>
      <c r="AY137" s="18" t="s">
        <v>125</v>
      </c>
      <c r="BE137" s="150">
        <f t="shared" si="4"/>
        <v>3667.58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8" t="s">
        <v>80</v>
      </c>
      <c r="BK137" s="150">
        <f t="shared" si="9"/>
        <v>3667.58</v>
      </c>
      <c r="BL137" s="18" t="s">
        <v>130</v>
      </c>
      <c r="BM137" s="18" t="s">
        <v>211</v>
      </c>
    </row>
    <row r="138" spans="2:65" s="1" customFormat="1" ht="51" customHeight="1">
      <c r="B138" s="31"/>
      <c r="C138" s="143" t="s">
        <v>171</v>
      </c>
      <c r="D138" s="143" t="s">
        <v>126</v>
      </c>
      <c r="E138" s="144" t="s">
        <v>212</v>
      </c>
      <c r="F138" s="219" t="s">
        <v>213</v>
      </c>
      <c r="G138" s="219"/>
      <c r="H138" s="219"/>
      <c r="I138" s="219"/>
      <c r="J138" s="145" t="s">
        <v>129</v>
      </c>
      <c r="K138" s="146">
        <v>1</v>
      </c>
      <c r="L138" s="220">
        <v>1269.3900000000001</v>
      </c>
      <c r="M138" s="220"/>
      <c r="N138" s="220">
        <f t="shared" si="0"/>
        <v>1269.3900000000001</v>
      </c>
      <c r="O138" s="221"/>
      <c r="P138" s="221"/>
      <c r="Q138" s="221"/>
      <c r="R138" s="33"/>
      <c r="T138" s="147" t="s">
        <v>20</v>
      </c>
      <c r="U138" s="40" t="s">
        <v>38</v>
      </c>
      <c r="V138" s="148">
        <v>0</v>
      </c>
      <c r="W138" s="148">
        <f t="shared" si="1"/>
        <v>0</v>
      </c>
      <c r="X138" s="148">
        <v>0</v>
      </c>
      <c r="Y138" s="148">
        <f t="shared" si="2"/>
        <v>0</v>
      </c>
      <c r="Z138" s="148">
        <v>0</v>
      </c>
      <c r="AA138" s="149">
        <f t="shared" si="3"/>
        <v>0</v>
      </c>
      <c r="AR138" s="18" t="s">
        <v>130</v>
      </c>
      <c r="AT138" s="18" t="s">
        <v>126</v>
      </c>
      <c r="AU138" s="18" t="s">
        <v>80</v>
      </c>
      <c r="AY138" s="18" t="s">
        <v>125</v>
      </c>
      <c r="BE138" s="150">
        <f t="shared" si="4"/>
        <v>1269.3900000000001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8" t="s">
        <v>80</v>
      </c>
      <c r="BK138" s="150">
        <f t="shared" si="9"/>
        <v>1269.3900000000001</v>
      </c>
      <c r="BL138" s="18" t="s">
        <v>130</v>
      </c>
      <c r="BM138" s="18" t="s">
        <v>214</v>
      </c>
    </row>
    <row r="139" spans="2:65" s="1" customFormat="1" ht="51" customHeight="1">
      <c r="B139" s="31"/>
      <c r="C139" s="143" t="s">
        <v>215</v>
      </c>
      <c r="D139" s="143" t="s">
        <v>126</v>
      </c>
      <c r="E139" s="144" t="s">
        <v>216</v>
      </c>
      <c r="F139" s="219" t="s">
        <v>217</v>
      </c>
      <c r="G139" s="219"/>
      <c r="H139" s="219"/>
      <c r="I139" s="219"/>
      <c r="J139" s="145" t="s">
        <v>129</v>
      </c>
      <c r="K139" s="146">
        <v>1</v>
      </c>
      <c r="L139" s="220">
        <v>729.44</v>
      </c>
      <c r="M139" s="220"/>
      <c r="N139" s="220">
        <f t="shared" si="0"/>
        <v>729.44</v>
      </c>
      <c r="O139" s="221"/>
      <c r="P139" s="221"/>
      <c r="Q139" s="221"/>
      <c r="R139" s="33"/>
      <c r="T139" s="147" t="s">
        <v>20</v>
      </c>
      <c r="U139" s="40" t="s">
        <v>38</v>
      </c>
      <c r="V139" s="148">
        <v>0</v>
      </c>
      <c r="W139" s="148">
        <f t="shared" si="1"/>
        <v>0</v>
      </c>
      <c r="X139" s="148">
        <v>0</v>
      </c>
      <c r="Y139" s="148">
        <f t="shared" si="2"/>
        <v>0</v>
      </c>
      <c r="Z139" s="148">
        <v>0</v>
      </c>
      <c r="AA139" s="149">
        <f t="shared" si="3"/>
        <v>0</v>
      </c>
      <c r="AR139" s="18" t="s">
        <v>130</v>
      </c>
      <c r="AT139" s="18" t="s">
        <v>126</v>
      </c>
      <c r="AU139" s="18" t="s">
        <v>80</v>
      </c>
      <c r="AY139" s="18" t="s">
        <v>125</v>
      </c>
      <c r="BE139" s="150">
        <f t="shared" si="4"/>
        <v>729.44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8" t="s">
        <v>80</v>
      </c>
      <c r="BK139" s="150">
        <f t="shared" si="9"/>
        <v>729.44</v>
      </c>
      <c r="BL139" s="18" t="s">
        <v>130</v>
      </c>
      <c r="BM139" s="18" t="s">
        <v>218</v>
      </c>
    </row>
    <row r="140" spans="2:65" s="1" customFormat="1" ht="51" customHeight="1">
      <c r="B140" s="31"/>
      <c r="C140" s="143" t="s">
        <v>174</v>
      </c>
      <c r="D140" s="143" t="s">
        <v>126</v>
      </c>
      <c r="E140" s="144" t="s">
        <v>219</v>
      </c>
      <c r="F140" s="219" t="s">
        <v>220</v>
      </c>
      <c r="G140" s="219"/>
      <c r="H140" s="219"/>
      <c r="I140" s="219"/>
      <c r="J140" s="145" t="s">
        <v>129</v>
      </c>
      <c r="K140" s="146">
        <v>1</v>
      </c>
      <c r="L140" s="220">
        <v>588.85</v>
      </c>
      <c r="M140" s="220"/>
      <c r="N140" s="220">
        <f t="shared" si="0"/>
        <v>588.85</v>
      </c>
      <c r="O140" s="221"/>
      <c r="P140" s="221"/>
      <c r="Q140" s="221"/>
      <c r="R140" s="33"/>
      <c r="T140" s="147" t="s">
        <v>20</v>
      </c>
      <c r="U140" s="40" t="s">
        <v>38</v>
      </c>
      <c r="V140" s="148">
        <v>0</v>
      </c>
      <c r="W140" s="148">
        <f t="shared" si="1"/>
        <v>0</v>
      </c>
      <c r="X140" s="148">
        <v>0</v>
      </c>
      <c r="Y140" s="148">
        <f t="shared" si="2"/>
        <v>0</v>
      </c>
      <c r="Z140" s="148">
        <v>0</v>
      </c>
      <c r="AA140" s="149">
        <f t="shared" si="3"/>
        <v>0</v>
      </c>
      <c r="AR140" s="18" t="s">
        <v>130</v>
      </c>
      <c r="AT140" s="18" t="s">
        <v>126</v>
      </c>
      <c r="AU140" s="18" t="s">
        <v>80</v>
      </c>
      <c r="AY140" s="18" t="s">
        <v>125</v>
      </c>
      <c r="BE140" s="150">
        <f t="shared" si="4"/>
        <v>588.85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8" t="s">
        <v>80</v>
      </c>
      <c r="BK140" s="150">
        <f t="shared" si="9"/>
        <v>588.85</v>
      </c>
      <c r="BL140" s="18" t="s">
        <v>130</v>
      </c>
      <c r="BM140" s="18" t="s">
        <v>221</v>
      </c>
    </row>
    <row r="141" spans="2:65" s="1" customFormat="1" ht="38.25" customHeight="1">
      <c r="B141" s="31"/>
      <c r="C141" s="143" t="s">
        <v>222</v>
      </c>
      <c r="D141" s="143" t="s">
        <v>126</v>
      </c>
      <c r="E141" s="144" t="s">
        <v>223</v>
      </c>
      <c r="F141" s="219" t="s">
        <v>224</v>
      </c>
      <c r="G141" s="219"/>
      <c r="H141" s="219"/>
      <c r="I141" s="219"/>
      <c r="J141" s="145" t="s">
        <v>129</v>
      </c>
      <c r="K141" s="146">
        <v>1</v>
      </c>
      <c r="L141" s="220">
        <v>537.16999999999996</v>
      </c>
      <c r="M141" s="220"/>
      <c r="N141" s="220">
        <f t="shared" si="0"/>
        <v>537.16999999999996</v>
      </c>
      <c r="O141" s="221"/>
      <c r="P141" s="221"/>
      <c r="Q141" s="221"/>
      <c r="R141" s="33"/>
      <c r="T141" s="147" t="s">
        <v>20</v>
      </c>
      <c r="U141" s="40" t="s">
        <v>38</v>
      </c>
      <c r="V141" s="148">
        <v>0</v>
      </c>
      <c r="W141" s="148">
        <f t="shared" si="1"/>
        <v>0</v>
      </c>
      <c r="X141" s="148">
        <v>0</v>
      </c>
      <c r="Y141" s="148">
        <f t="shared" si="2"/>
        <v>0</v>
      </c>
      <c r="Z141" s="148">
        <v>0</v>
      </c>
      <c r="AA141" s="149">
        <f t="shared" si="3"/>
        <v>0</v>
      </c>
      <c r="AR141" s="18" t="s">
        <v>130</v>
      </c>
      <c r="AT141" s="18" t="s">
        <v>126</v>
      </c>
      <c r="AU141" s="18" t="s">
        <v>80</v>
      </c>
      <c r="AY141" s="18" t="s">
        <v>125</v>
      </c>
      <c r="BE141" s="150">
        <f t="shared" si="4"/>
        <v>537.16999999999996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8" t="s">
        <v>80</v>
      </c>
      <c r="BK141" s="150">
        <f t="shared" si="9"/>
        <v>537.16999999999996</v>
      </c>
      <c r="BL141" s="18" t="s">
        <v>130</v>
      </c>
      <c r="BM141" s="18" t="s">
        <v>225</v>
      </c>
    </row>
    <row r="142" spans="2:65" s="1" customFormat="1" ht="38.25" customHeight="1">
      <c r="B142" s="31"/>
      <c r="C142" s="143" t="s">
        <v>177</v>
      </c>
      <c r="D142" s="143" t="s">
        <v>126</v>
      </c>
      <c r="E142" s="144" t="s">
        <v>226</v>
      </c>
      <c r="F142" s="219" t="s">
        <v>227</v>
      </c>
      <c r="G142" s="219"/>
      <c r="H142" s="219"/>
      <c r="I142" s="219"/>
      <c r="J142" s="145" t="s">
        <v>129</v>
      </c>
      <c r="K142" s="146">
        <v>4</v>
      </c>
      <c r="L142" s="220">
        <v>1069.71</v>
      </c>
      <c r="M142" s="220"/>
      <c r="N142" s="220">
        <f t="shared" si="0"/>
        <v>4278.84</v>
      </c>
      <c r="O142" s="221"/>
      <c r="P142" s="221"/>
      <c r="Q142" s="221"/>
      <c r="R142" s="33"/>
      <c r="T142" s="147" t="s">
        <v>20</v>
      </c>
      <c r="U142" s="40" t="s">
        <v>38</v>
      </c>
      <c r="V142" s="148">
        <v>0</v>
      </c>
      <c r="W142" s="148">
        <f t="shared" si="1"/>
        <v>0</v>
      </c>
      <c r="X142" s="148">
        <v>0</v>
      </c>
      <c r="Y142" s="148">
        <f t="shared" si="2"/>
        <v>0</v>
      </c>
      <c r="Z142" s="148">
        <v>0</v>
      </c>
      <c r="AA142" s="149">
        <f t="shared" si="3"/>
        <v>0</v>
      </c>
      <c r="AR142" s="18" t="s">
        <v>130</v>
      </c>
      <c r="AT142" s="18" t="s">
        <v>126</v>
      </c>
      <c r="AU142" s="18" t="s">
        <v>80</v>
      </c>
      <c r="AY142" s="18" t="s">
        <v>125</v>
      </c>
      <c r="BE142" s="150">
        <f t="shared" si="4"/>
        <v>4278.84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8" t="s">
        <v>80</v>
      </c>
      <c r="BK142" s="150">
        <f t="shared" si="9"/>
        <v>4278.84</v>
      </c>
      <c r="BL142" s="18" t="s">
        <v>130</v>
      </c>
      <c r="BM142" s="18" t="s">
        <v>228</v>
      </c>
    </row>
    <row r="143" spans="2:65" s="1" customFormat="1" ht="38.25" customHeight="1">
      <c r="B143" s="31"/>
      <c r="C143" s="143" t="s">
        <v>229</v>
      </c>
      <c r="D143" s="143" t="s">
        <v>126</v>
      </c>
      <c r="E143" s="144" t="s">
        <v>230</v>
      </c>
      <c r="F143" s="219" t="s">
        <v>231</v>
      </c>
      <c r="G143" s="219"/>
      <c r="H143" s="219"/>
      <c r="I143" s="219"/>
      <c r="J143" s="145" t="s">
        <v>129</v>
      </c>
      <c r="K143" s="146">
        <v>10</v>
      </c>
      <c r="L143" s="220">
        <v>697.86</v>
      </c>
      <c r="M143" s="220"/>
      <c r="N143" s="220">
        <f t="shared" si="0"/>
        <v>6978.6</v>
      </c>
      <c r="O143" s="221"/>
      <c r="P143" s="221"/>
      <c r="Q143" s="221"/>
      <c r="R143" s="33"/>
      <c r="T143" s="147" t="s">
        <v>20</v>
      </c>
      <c r="U143" s="40" t="s">
        <v>38</v>
      </c>
      <c r="V143" s="148">
        <v>0</v>
      </c>
      <c r="W143" s="148">
        <f t="shared" si="1"/>
        <v>0</v>
      </c>
      <c r="X143" s="148">
        <v>0</v>
      </c>
      <c r="Y143" s="148">
        <f t="shared" si="2"/>
        <v>0</v>
      </c>
      <c r="Z143" s="148">
        <v>0</v>
      </c>
      <c r="AA143" s="149">
        <f t="shared" si="3"/>
        <v>0</v>
      </c>
      <c r="AR143" s="18" t="s">
        <v>130</v>
      </c>
      <c r="AT143" s="18" t="s">
        <v>126</v>
      </c>
      <c r="AU143" s="18" t="s">
        <v>80</v>
      </c>
      <c r="AY143" s="18" t="s">
        <v>125</v>
      </c>
      <c r="BE143" s="150">
        <f t="shared" si="4"/>
        <v>6978.6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8" t="s">
        <v>80</v>
      </c>
      <c r="BK143" s="150">
        <f t="shared" si="9"/>
        <v>6978.6</v>
      </c>
      <c r="BL143" s="18" t="s">
        <v>130</v>
      </c>
      <c r="BM143" s="18" t="s">
        <v>232</v>
      </c>
    </row>
    <row r="144" spans="2:65" s="1" customFormat="1" ht="25.5" customHeight="1">
      <c r="B144" s="31"/>
      <c r="C144" s="143" t="s">
        <v>180</v>
      </c>
      <c r="D144" s="143" t="s">
        <v>126</v>
      </c>
      <c r="E144" s="144" t="s">
        <v>233</v>
      </c>
      <c r="F144" s="219" t="s">
        <v>234</v>
      </c>
      <c r="G144" s="219"/>
      <c r="H144" s="219"/>
      <c r="I144" s="219"/>
      <c r="J144" s="145" t="s">
        <v>129</v>
      </c>
      <c r="K144" s="146">
        <v>4</v>
      </c>
      <c r="L144" s="220">
        <v>6306.21</v>
      </c>
      <c r="M144" s="220"/>
      <c r="N144" s="220">
        <f t="shared" si="0"/>
        <v>25224.84</v>
      </c>
      <c r="O144" s="221"/>
      <c r="P144" s="221"/>
      <c r="Q144" s="221"/>
      <c r="R144" s="33"/>
      <c r="T144" s="147" t="s">
        <v>20</v>
      </c>
      <c r="U144" s="40" t="s">
        <v>38</v>
      </c>
      <c r="V144" s="148">
        <v>0</v>
      </c>
      <c r="W144" s="148">
        <f t="shared" si="1"/>
        <v>0</v>
      </c>
      <c r="X144" s="148">
        <v>0</v>
      </c>
      <c r="Y144" s="148">
        <f t="shared" si="2"/>
        <v>0</v>
      </c>
      <c r="Z144" s="148">
        <v>0</v>
      </c>
      <c r="AA144" s="149">
        <f t="shared" si="3"/>
        <v>0</v>
      </c>
      <c r="AR144" s="18" t="s">
        <v>130</v>
      </c>
      <c r="AT144" s="18" t="s">
        <v>126</v>
      </c>
      <c r="AU144" s="18" t="s">
        <v>80</v>
      </c>
      <c r="AY144" s="18" t="s">
        <v>125</v>
      </c>
      <c r="BE144" s="150">
        <f t="shared" si="4"/>
        <v>25224.84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8" t="s">
        <v>80</v>
      </c>
      <c r="BK144" s="150">
        <f t="shared" si="9"/>
        <v>25224.84</v>
      </c>
      <c r="BL144" s="18" t="s">
        <v>130</v>
      </c>
      <c r="BM144" s="18" t="s">
        <v>235</v>
      </c>
    </row>
    <row r="145" spans="2:65" s="1" customFormat="1" ht="38.25" customHeight="1">
      <c r="B145" s="31"/>
      <c r="C145" s="143" t="s">
        <v>236</v>
      </c>
      <c r="D145" s="143" t="s">
        <v>126</v>
      </c>
      <c r="E145" s="144" t="s">
        <v>237</v>
      </c>
      <c r="F145" s="219" t="s">
        <v>238</v>
      </c>
      <c r="G145" s="219"/>
      <c r="H145" s="219"/>
      <c r="I145" s="219"/>
      <c r="J145" s="145" t="s">
        <v>129</v>
      </c>
      <c r="K145" s="146">
        <v>2</v>
      </c>
      <c r="L145" s="220">
        <v>6204.33</v>
      </c>
      <c r="M145" s="220"/>
      <c r="N145" s="220">
        <f t="shared" ref="N145:N172" si="10">ROUND(L145*K145,2)</f>
        <v>12408.66</v>
      </c>
      <c r="O145" s="221"/>
      <c r="P145" s="221"/>
      <c r="Q145" s="221"/>
      <c r="R145" s="33"/>
      <c r="T145" s="147" t="s">
        <v>20</v>
      </c>
      <c r="U145" s="40" t="s">
        <v>38</v>
      </c>
      <c r="V145" s="148">
        <v>0</v>
      </c>
      <c r="W145" s="148">
        <f t="shared" ref="W145:W176" si="11">V145*K145</f>
        <v>0</v>
      </c>
      <c r="X145" s="148">
        <v>0</v>
      </c>
      <c r="Y145" s="148">
        <f t="shared" ref="Y145:Y176" si="12">X145*K145</f>
        <v>0</v>
      </c>
      <c r="Z145" s="148">
        <v>0</v>
      </c>
      <c r="AA145" s="149">
        <f t="shared" ref="AA145:AA176" si="13">Z145*K145</f>
        <v>0</v>
      </c>
      <c r="AR145" s="18" t="s">
        <v>130</v>
      </c>
      <c r="AT145" s="18" t="s">
        <v>126</v>
      </c>
      <c r="AU145" s="18" t="s">
        <v>80</v>
      </c>
      <c r="AY145" s="18" t="s">
        <v>125</v>
      </c>
      <c r="BE145" s="150">
        <f t="shared" ref="BE145:BE172" si="14">IF(U145="základní",N145,0)</f>
        <v>12408.66</v>
      </c>
      <c r="BF145" s="150">
        <f t="shared" ref="BF145:BF172" si="15">IF(U145="snížená",N145,0)</f>
        <v>0</v>
      </c>
      <c r="BG145" s="150">
        <f t="shared" ref="BG145:BG172" si="16">IF(U145="zákl. přenesená",N145,0)</f>
        <v>0</v>
      </c>
      <c r="BH145" s="150">
        <f t="shared" ref="BH145:BH172" si="17">IF(U145="sníž. přenesená",N145,0)</f>
        <v>0</v>
      </c>
      <c r="BI145" s="150">
        <f t="shared" ref="BI145:BI172" si="18">IF(U145="nulová",N145,0)</f>
        <v>0</v>
      </c>
      <c r="BJ145" s="18" t="s">
        <v>80</v>
      </c>
      <c r="BK145" s="150">
        <f t="shared" ref="BK145:BK172" si="19">ROUND(L145*K145,2)</f>
        <v>12408.66</v>
      </c>
      <c r="BL145" s="18" t="s">
        <v>130</v>
      </c>
      <c r="BM145" s="18" t="s">
        <v>239</v>
      </c>
    </row>
    <row r="146" spans="2:65" s="1" customFormat="1" ht="38.25" customHeight="1">
      <c r="B146" s="31"/>
      <c r="C146" s="143" t="s">
        <v>184</v>
      </c>
      <c r="D146" s="143" t="s">
        <v>126</v>
      </c>
      <c r="E146" s="144" t="s">
        <v>240</v>
      </c>
      <c r="F146" s="219" t="s">
        <v>241</v>
      </c>
      <c r="G146" s="219"/>
      <c r="H146" s="219"/>
      <c r="I146" s="219"/>
      <c r="J146" s="145" t="s">
        <v>242</v>
      </c>
      <c r="K146" s="146">
        <v>400</v>
      </c>
      <c r="L146" s="220">
        <v>2.06</v>
      </c>
      <c r="M146" s="220"/>
      <c r="N146" s="220">
        <f t="shared" si="10"/>
        <v>824</v>
      </c>
      <c r="O146" s="221"/>
      <c r="P146" s="221"/>
      <c r="Q146" s="221"/>
      <c r="R146" s="33"/>
      <c r="T146" s="147" t="s">
        <v>20</v>
      </c>
      <c r="U146" s="40" t="s">
        <v>38</v>
      </c>
      <c r="V146" s="148">
        <v>0</v>
      </c>
      <c r="W146" s="148">
        <f t="shared" si="11"/>
        <v>0</v>
      </c>
      <c r="X146" s="148">
        <v>0</v>
      </c>
      <c r="Y146" s="148">
        <f t="shared" si="12"/>
        <v>0</v>
      </c>
      <c r="Z146" s="148">
        <v>0</v>
      </c>
      <c r="AA146" s="149">
        <f t="shared" si="13"/>
        <v>0</v>
      </c>
      <c r="AR146" s="18" t="s">
        <v>130</v>
      </c>
      <c r="AT146" s="18" t="s">
        <v>126</v>
      </c>
      <c r="AU146" s="18" t="s">
        <v>80</v>
      </c>
      <c r="AY146" s="18" t="s">
        <v>125</v>
      </c>
      <c r="BE146" s="150">
        <f t="shared" si="14"/>
        <v>824</v>
      </c>
      <c r="BF146" s="150">
        <f t="shared" si="15"/>
        <v>0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8" t="s">
        <v>80</v>
      </c>
      <c r="BK146" s="150">
        <f t="shared" si="19"/>
        <v>824</v>
      </c>
      <c r="BL146" s="18" t="s">
        <v>130</v>
      </c>
      <c r="BM146" s="18" t="s">
        <v>243</v>
      </c>
    </row>
    <row r="147" spans="2:65" s="1" customFormat="1" ht="25.5" customHeight="1">
      <c r="B147" s="31"/>
      <c r="C147" s="143" t="s">
        <v>244</v>
      </c>
      <c r="D147" s="143" t="s">
        <v>126</v>
      </c>
      <c r="E147" s="144" t="s">
        <v>245</v>
      </c>
      <c r="F147" s="219" t="s">
        <v>246</v>
      </c>
      <c r="G147" s="219"/>
      <c r="H147" s="219"/>
      <c r="I147" s="219"/>
      <c r="J147" s="145" t="s">
        <v>129</v>
      </c>
      <c r="K147" s="146">
        <v>2</v>
      </c>
      <c r="L147" s="220">
        <v>7274.04</v>
      </c>
      <c r="M147" s="220"/>
      <c r="N147" s="220">
        <f t="shared" si="10"/>
        <v>14548.08</v>
      </c>
      <c r="O147" s="221"/>
      <c r="P147" s="221"/>
      <c r="Q147" s="221"/>
      <c r="R147" s="33"/>
      <c r="T147" s="147" t="s">
        <v>20</v>
      </c>
      <c r="U147" s="40" t="s">
        <v>38</v>
      </c>
      <c r="V147" s="148">
        <v>0</v>
      </c>
      <c r="W147" s="148">
        <f t="shared" si="11"/>
        <v>0</v>
      </c>
      <c r="X147" s="148">
        <v>0</v>
      </c>
      <c r="Y147" s="148">
        <f t="shared" si="12"/>
        <v>0</v>
      </c>
      <c r="Z147" s="148">
        <v>0</v>
      </c>
      <c r="AA147" s="149">
        <f t="shared" si="13"/>
        <v>0</v>
      </c>
      <c r="AR147" s="18" t="s">
        <v>130</v>
      </c>
      <c r="AT147" s="18" t="s">
        <v>126</v>
      </c>
      <c r="AU147" s="18" t="s">
        <v>80</v>
      </c>
      <c r="AY147" s="18" t="s">
        <v>125</v>
      </c>
      <c r="BE147" s="150">
        <f t="shared" si="14"/>
        <v>14548.08</v>
      </c>
      <c r="BF147" s="150">
        <f t="shared" si="15"/>
        <v>0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8" t="s">
        <v>80</v>
      </c>
      <c r="BK147" s="150">
        <f t="shared" si="19"/>
        <v>14548.08</v>
      </c>
      <c r="BL147" s="18" t="s">
        <v>130</v>
      </c>
      <c r="BM147" s="18" t="s">
        <v>247</v>
      </c>
    </row>
    <row r="148" spans="2:65" s="1" customFormat="1" ht="25.5" customHeight="1">
      <c r="B148" s="31"/>
      <c r="C148" s="151" t="s">
        <v>187</v>
      </c>
      <c r="D148" s="151" t="s">
        <v>248</v>
      </c>
      <c r="E148" s="152" t="s">
        <v>249</v>
      </c>
      <c r="F148" s="222" t="s">
        <v>250</v>
      </c>
      <c r="G148" s="222"/>
      <c r="H148" s="222"/>
      <c r="I148" s="222"/>
      <c r="J148" s="153" t="s">
        <v>129</v>
      </c>
      <c r="K148" s="154">
        <v>2</v>
      </c>
      <c r="L148" s="221">
        <v>306.64999999999998</v>
      </c>
      <c r="M148" s="221"/>
      <c r="N148" s="221">
        <f t="shared" si="10"/>
        <v>613.29999999999995</v>
      </c>
      <c r="O148" s="221"/>
      <c r="P148" s="221"/>
      <c r="Q148" s="221"/>
      <c r="R148" s="33"/>
      <c r="T148" s="147" t="s">
        <v>20</v>
      </c>
      <c r="U148" s="40" t="s">
        <v>38</v>
      </c>
      <c r="V148" s="148">
        <v>0</v>
      </c>
      <c r="W148" s="148">
        <f t="shared" si="11"/>
        <v>0</v>
      </c>
      <c r="X148" s="148">
        <v>0</v>
      </c>
      <c r="Y148" s="148">
        <f t="shared" si="12"/>
        <v>0</v>
      </c>
      <c r="Z148" s="148">
        <v>0</v>
      </c>
      <c r="AA148" s="149">
        <f t="shared" si="13"/>
        <v>0</v>
      </c>
      <c r="AR148" s="18" t="s">
        <v>130</v>
      </c>
      <c r="AT148" s="18" t="s">
        <v>248</v>
      </c>
      <c r="AU148" s="18" t="s">
        <v>80</v>
      </c>
      <c r="AY148" s="18" t="s">
        <v>125</v>
      </c>
      <c r="BE148" s="150">
        <f t="shared" si="14"/>
        <v>613.29999999999995</v>
      </c>
      <c r="BF148" s="150">
        <f t="shared" si="15"/>
        <v>0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8" t="s">
        <v>80</v>
      </c>
      <c r="BK148" s="150">
        <f t="shared" si="19"/>
        <v>613.29999999999995</v>
      </c>
      <c r="BL148" s="18" t="s">
        <v>130</v>
      </c>
      <c r="BM148" s="18" t="s">
        <v>251</v>
      </c>
    </row>
    <row r="149" spans="2:65" s="1" customFormat="1" ht="25.5" customHeight="1">
      <c r="B149" s="31"/>
      <c r="C149" s="151" t="s">
        <v>252</v>
      </c>
      <c r="D149" s="151" t="s">
        <v>248</v>
      </c>
      <c r="E149" s="152" t="s">
        <v>253</v>
      </c>
      <c r="F149" s="222" t="s">
        <v>254</v>
      </c>
      <c r="G149" s="222"/>
      <c r="H149" s="222"/>
      <c r="I149" s="222"/>
      <c r="J149" s="153" t="s">
        <v>129</v>
      </c>
      <c r="K149" s="154">
        <v>1</v>
      </c>
      <c r="L149" s="221">
        <v>454.37</v>
      </c>
      <c r="M149" s="221"/>
      <c r="N149" s="221">
        <f t="shared" si="10"/>
        <v>454.37</v>
      </c>
      <c r="O149" s="221"/>
      <c r="P149" s="221"/>
      <c r="Q149" s="221"/>
      <c r="R149" s="33"/>
      <c r="T149" s="147" t="s">
        <v>20</v>
      </c>
      <c r="U149" s="40" t="s">
        <v>38</v>
      </c>
      <c r="V149" s="148">
        <v>0</v>
      </c>
      <c r="W149" s="148">
        <f t="shared" si="11"/>
        <v>0</v>
      </c>
      <c r="X149" s="148">
        <v>0</v>
      </c>
      <c r="Y149" s="148">
        <f t="shared" si="12"/>
        <v>0</v>
      </c>
      <c r="Z149" s="148">
        <v>0</v>
      </c>
      <c r="AA149" s="149">
        <f t="shared" si="13"/>
        <v>0</v>
      </c>
      <c r="AR149" s="18" t="s">
        <v>130</v>
      </c>
      <c r="AT149" s="18" t="s">
        <v>248</v>
      </c>
      <c r="AU149" s="18" t="s">
        <v>80</v>
      </c>
      <c r="AY149" s="18" t="s">
        <v>125</v>
      </c>
      <c r="BE149" s="150">
        <f t="shared" si="14"/>
        <v>454.37</v>
      </c>
      <c r="BF149" s="150">
        <f t="shared" si="15"/>
        <v>0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8" t="s">
        <v>80</v>
      </c>
      <c r="BK149" s="150">
        <f t="shared" si="19"/>
        <v>454.37</v>
      </c>
      <c r="BL149" s="18" t="s">
        <v>130</v>
      </c>
      <c r="BM149" s="18" t="s">
        <v>255</v>
      </c>
    </row>
    <row r="150" spans="2:65" s="1" customFormat="1" ht="38.25" customHeight="1">
      <c r="B150" s="31"/>
      <c r="C150" s="151" t="s">
        <v>191</v>
      </c>
      <c r="D150" s="151" t="s">
        <v>248</v>
      </c>
      <c r="E150" s="152" t="s">
        <v>256</v>
      </c>
      <c r="F150" s="222" t="s">
        <v>257</v>
      </c>
      <c r="G150" s="222"/>
      <c r="H150" s="222"/>
      <c r="I150" s="222"/>
      <c r="J150" s="153" t="s">
        <v>242</v>
      </c>
      <c r="K150" s="154">
        <v>75</v>
      </c>
      <c r="L150" s="221">
        <v>51.24</v>
      </c>
      <c r="M150" s="221"/>
      <c r="N150" s="221">
        <f t="shared" si="10"/>
        <v>3843</v>
      </c>
      <c r="O150" s="221"/>
      <c r="P150" s="221"/>
      <c r="Q150" s="221"/>
      <c r="R150" s="33"/>
      <c r="T150" s="147" t="s">
        <v>20</v>
      </c>
      <c r="U150" s="40" t="s">
        <v>38</v>
      </c>
      <c r="V150" s="148">
        <v>0</v>
      </c>
      <c r="W150" s="148">
        <f t="shared" si="11"/>
        <v>0</v>
      </c>
      <c r="X150" s="148">
        <v>0</v>
      </c>
      <c r="Y150" s="148">
        <f t="shared" si="12"/>
        <v>0</v>
      </c>
      <c r="Z150" s="148">
        <v>0</v>
      </c>
      <c r="AA150" s="149">
        <f t="shared" si="13"/>
        <v>0</v>
      </c>
      <c r="AR150" s="18" t="s">
        <v>130</v>
      </c>
      <c r="AT150" s="18" t="s">
        <v>248</v>
      </c>
      <c r="AU150" s="18" t="s">
        <v>80</v>
      </c>
      <c r="AY150" s="18" t="s">
        <v>125</v>
      </c>
      <c r="BE150" s="150">
        <f t="shared" si="14"/>
        <v>3843</v>
      </c>
      <c r="BF150" s="150">
        <f t="shared" si="15"/>
        <v>0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8" t="s">
        <v>80</v>
      </c>
      <c r="BK150" s="150">
        <f t="shared" si="19"/>
        <v>3843</v>
      </c>
      <c r="BL150" s="18" t="s">
        <v>130</v>
      </c>
      <c r="BM150" s="18" t="s">
        <v>258</v>
      </c>
    </row>
    <row r="151" spans="2:65" s="1" customFormat="1" ht="38.25" customHeight="1">
      <c r="B151" s="31"/>
      <c r="C151" s="151" t="s">
        <v>259</v>
      </c>
      <c r="D151" s="151" t="s">
        <v>248</v>
      </c>
      <c r="E151" s="152" t="s">
        <v>260</v>
      </c>
      <c r="F151" s="222" t="s">
        <v>261</v>
      </c>
      <c r="G151" s="222"/>
      <c r="H151" s="222"/>
      <c r="I151" s="222"/>
      <c r="J151" s="153" t="s">
        <v>129</v>
      </c>
      <c r="K151" s="154">
        <v>1</v>
      </c>
      <c r="L151" s="221">
        <v>5898.7</v>
      </c>
      <c r="M151" s="221"/>
      <c r="N151" s="221">
        <f t="shared" si="10"/>
        <v>5898.7</v>
      </c>
      <c r="O151" s="221"/>
      <c r="P151" s="221"/>
      <c r="Q151" s="221"/>
      <c r="R151" s="33"/>
      <c r="T151" s="147" t="s">
        <v>20</v>
      </c>
      <c r="U151" s="40" t="s">
        <v>38</v>
      </c>
      <c r="V151" s="148">
        <v>0</v>
      </c>
      <c r="W151" s="148">
        <f t="shared" si="11"/>
        <v>0</v>
      </c>
      <c r="X151" s="148">
        <v>0</v>
      </c>
      <c r="Y151" s="148">
        <f t="shared" si="12"/>
        <v>0</v>
      </c>
      <c r="Z151" s="148">
        <v>0</v>
      </c>
      <c r="AA151" s="149">
        <f t="shared" si="13"/>
        <v>0</v>
      </c>
      <c r="AR151" s="18" t="s">
        <v>130</v>
      </c>
      <c r="AT151" s="18" t="s">
        <v>248</v>
      </c>
      <c r="AU151" s="18" t="s">
        <v>80</v>
      </c>
      <c r="AY151" s="18" t="s">
        <v>125</v>
      </c>
      <c r="BE151" s="150">
        <f t="shared" si="14"/>
        <v>5898.7</v>
      </c>
      <c r="BF151" s="150">
        <f t="shared" si="15"/>
        <v>0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8" t="s">
        <v>80</v>
      </c>
      <c r="BK151" s="150">
        <f t="shared" si="19"/>
        <v>5898.7</v>
      </c>
      <c r="BL151" s="18" t="s">
        <v>130</v>
      </c>
      <c r="BM151" s="18" t="s">
        <v>262</v>
      </c>
    </row>
    <row r="152" spans="2:65" s="1" customFormat="1" ht="25.5" customHeight="1">
      <c r="B152" s="31"/>
      <c r="C152" s="151" t="s">
        <v>194</v>
      </c>
      <c r="D152" s="151" t="s">
        <v>248</v>
      </c>
      <c r="E152" s="152" t="s">
        <v>263</v>
      </c>
      <c r="F152" s="222" t="s">
        <v>264</v>
      </c>
      <c r="G152" s="222"/>
      <c r="H152" s="222"/>
      <c r="I152" s="222"/>
      <c r="J152" s="153" t="s">
        <v>129</v>
      </c>
      <c r="K152" s="154">
        <v>2</v>
      </c>
      <c r="L152" s="221">
        <v>165.04</v>
      </c>
      <c r="M152" s="221"/>
      <c r="N152" s="221">
        <f t="shared" si="10"/>
        <v>330.08</v>
      </c>
      <c r="O152" s="221"/>
      <c r="P152" s="221"/>
      <c r="Q152" s="221"/>
      <c r="R152" s="33"/>
      <c r="T152" s="147" t="s">
        <v>20</v>
      </c>
      <c r="U152" s="40" t="s">
        <v>38</v>
      </c>
      <c r="V152" s="148">
        <v>0</v>
      </c>
      <c r="W152" s="148">
        <f t="shared" si="11"/>
        <v>0</v>
      </c>
      <c r="X152" s="148">
        <v>0</v>
      </c>
      <c r="Y152" s="148">
        <f t="shared" si="12"/>
        <v>0</v>
      </c>
      <c r="Z152" s="148">
        <v>0</v>
      </c>
      <c r="AA152" s="149">
        <f t="shared" si="13"/>
        <v>0</v>
      </c>
      <c r="AR152" s="18" t="s">
        <v>130</v>
      </c>
      <c r="AT152" s="18" t="s">
        <v>248</v>
      </c>
      <c r="AU152" s="18" t="s">
        <v>80</v>
      </c>
      <c r="AY152" s="18" t="s">
        <v>125</v>
      </c>
      <c r="BE152" s="150">
        <f t="shared" si="14"/>
        <v>330.08</v>
      </c>
      <c r="BF152" s="150">
        <f t="shared" si="15"/>
        <v>0</v>
      </c>
      <c r="BG152" s="150">
        <f t="shared" si="16"/>
        <v>0</v>
      </c>
      <c r="BH152" s="150">
        <f t="shared" si="17"/>
        <v>0</v>
      </c>
      <c r="BI152" s="150">
        <f t="shared" si="18"/>
        <v>0</v>
      </c>
      <c r="BJ152" s="18" t="s">
        <v>80</v>
      </c>
      <c r="BK152" s="150">
        <f t="shared" si="19"/>
        <v>330.08</v>
      </c>
      <c r="BL152" s="18" t="s">
        <v>130</v>
      </c>
      <c r="BM152" s="18" t="s">
        <v>265</v>
      </c>
    </row>
    <row r="153" spans="2:65" s="1" customFormat="1" ht="63.75" customHeight="1">
      <c r="B153" s="31"/>
      <c r="C153" s="151" t="s">
        <v>266</v>
      </c>
      <c r="D153" s="151" t="s">
        <v>248</v>
      </c>
      <c r="E153" s="152" t="s">
        <v>267</v>
      </c>
      <c r="F153" s="222" t="s">
        <v>268</v>
      </c>
      <c r="G153" s="222"/>
      <c r="H153" s="222"/>
      <c r="I153" s="222"/>
      <c r="J153" s="153" t="s">
        <v>129</v>
      </c>
      <c r="K153" s="154">
        <v>6</v>
      </c>
      <c r="L153" s="221">
        <v>54.81</v>
      </c>
      <c r="M153" s="221"/>
      <c r="N153" s="221">
        <f t="shared" si="10"/>
        <v>328.86</v>
      </c>
      <c r="O153" s="221"/>
      <c r="P153" s="221"/>
      <c r="Q153" s="221"/>
      <c r="R153" s="33"/>
      <c r="T153" s="147" t="s">
        <v>20</v>
      </c>
      <c r="U153" s="40" t="s">
        <v>38</v>
      </c>
      <c r="V153" s="148">
        <v>0</v>
      </c>
      <c r="W153" s="148">
        <f t="shared" si="11"/>
        <v>0</v>
      </c>
      <c r="X153" s="148">
        <v>0</v>
      </c>
      <c r="Y153" s="148">
        <f t="shared" si="12"/>
        <v>0</v>
      </c>
      <c r="Z153" s="148">
        <v>0</v>
      </c>
      <c r="AA153" s="149">
        <f t="shared" si="13"/>
        <v>0</v>
      </c>
      <c r="AR153" s="18" t="s">
        <v>130</v>
      </c>
      <c r="AT153" s="18" t="s">
        <v>248</v>
      </c>
      <c r="AU153" s="18" t="s">
        <v>80</v>
      </c>
      <c r="AY153" s="18" t="s">
        <v>125</v>
      </c>
      <c r="BE153" s="150">
        <f t="shared" si="14"/>
        <v>328.86</v>
      </c>
      <c r="BF153" s="150">
        <f t="shared" si="15"/>
        <v>0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8" t="s">
        <v>80</v>
      </c>
      <c r="BK153" s="150">
        <f t="shared" si="19"/>
        <v>328.86</v>
      </c>
      <c r="BL153" s="18" t="s">
        <v>130</v>
      </c>
      <c r="BM153" s="18" t="s">
        <v>269</v>
      </c>
    </row>
    <row r="154" spans="2:65" s="1" customFormat="1" ht="89.25" customHeight="1">
      <c r="B154" s="31"/>
      <c r="C154" s="151" t="s">
        <v>197</v>
      </c>
      <c r="D154" s="151" t="s">
        <v>248</v>
      </c>
      <c r="E154" s="152" t="s">
        <v>270</v>
      </c>
      <c r="F154" s="222" t="s">
        <v>271</v>
      </c>
      <c r="G154" s="222"/>
      <c r="H154" s="222"/>
      <c r="I154" s="222"/>
      <c r="J154" s="153" t="s">
        <v>129</v>
      </c>
      <c r="K154" s="154">
        <v>1</v>
      </c>
      <c r="L154" s="221">
        <v>5644</v>
      </c>
      <c r="M154" s="221"/>
      <c r="N154" s="221">
        <f t="shared" si="10"/>
        <v>5644</v>
      </c>
      <c r="O154" s="221"/>
      <c r="P154" s="221"/>
      <c r="Q154" s="221"/>
      <c r="R154" s="33"/>
      <c r="T154" s="147" t="s">
        <v>20</v>
      </c>
      <c r="U154" s="40" t="s">
        <v>38</v>
      </c>
      <c r="V154" s="148">
        <v>0</v>
      </c>
      <c r="W154" s="148">
        <f t="shared" si="11"/>
        <v>0</v>
      </c>
      <c r="X154" s="148">
        <v>0</v>
      </c>
      <c r="Y154" s="148">
        <f t="shared" si="12"/>
        <v>0</v>
      </c>
      <c r="Z154" s="148">
        <v>0</v>
      </c>
      <c r="AA154" s="149">
        <f t="shared" si="13"/>
        <v>0</v>
      </c>
      <c r="AR154" s="18" t="s">
        <v>130</v>
      </c>
      <c r="AT154" s="18" t="s">
        <v>248</v>
      </c>
      <c r="AU154" s="18" t="s">
        <v>80</v>
      </c>
      <c r="AY154" s="18" t="s">
        <v>125</v>
      </c>
      <c r="BE154" s="150">
        <f t="shared" si="14"/>
        <v>5644</v>
      </c>
      <c r="BF154" s="150">
        <f t="shared" si="15"/>
        <v>0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8" t="s">
        <v>80</v>
      </c>
      <c r="BK154" s="150">
        <f t="shared" si="19"/>
        <v>5644</v>
      </c>
      <c r="BL154" s="18" t="s">
        <v>130</v>
      </c>
      <c r="BM154" s="18" t="s">
        <v>272</v>
      </c>
    </row>
    <row r="155" spans="2:65" s="1" customFormat="1" ht="25.5" customHeight="1">
      <c r="B155" s="31"/>
      <c r="C155" s="151" t="s">
        <v>273</v>
      </c>
      <c r="D155" s="151" t="s">
        <v>248</v>
      </c>
      <c r="E155" s="152" t="s">
        <v>274</v>
      </c>
      <c r="F155" s="222" t="s">
        <v>275</v>
      </c>
      <c r="G155" s="222"/>
      <c r="H155" s="222"/>
      <c r="I155" s="222"/>
      <c r="J155" s="153" t="s">
        <v>276</v>
      </c>
      <c r="K155" s="154">
        <v>52</v>
      </c>
      <c r="L155" s="221">
        <v>770.19</v>
      </c>
      <c r="M155" s="221"/>
      <c r="N155" s="221">
        <f t="shared" si="10"/>
        <v>40049.879999999997</v>
      </c>
      <c r="O155" s="221"/>
      <c r="P155" s="221"/>
      <c r="Q155" s="221"/>
      <c r="R155" s="33"/>
      <c r="T155" s="147" t="s">
        <v>20</v>
      </c>
      <c r="U155" s="40" t="s">
        <v>38</v>
      </c>
      <c r="V155" s="148">
        <v>0</v>
      </c>
      <c r="W155" s="148">
        <f t="shared" si="11"/>
        <v>0</v>
      </c>
      <c r="X155" s="148">
        <v>0</v>
      </c>
      <c r="Y155" s="148">
        <f t="shared" si="12"/>
        <v>0</v>
      </c>
      <c r="Z155" s="148">
        <v>0</v>
      </c>
      <c r="AA155" s="149">
        <f t="shared" si="13"/>
        <v>0</v>
      </c>
      <c r="AR155" s="18" t="s">
        <v>130</v>
      </c>
      <c r="AT155" s="18" t="s">
        <v>248</v>
      </c>
      <c r="AU155" s="18" t="s">
        <v>80</v>
      </c>
      <c r="AY155" s="18" t="s">
        <v>125</v>
      </c>
      <c r="BE155" s="150">
        <f t="shared" si="14"/>
        <v>40049.879999999997</v>
      </c>
      <c r="BF155" s="150">
        <f t="shared" si="15"/>
        <v>0</v>
      </c>
      <c r="BG155" s="150">
        <f t="shared" si="16"/>
        <v>0</v>
      </c>
      <c r="BH155" s="150">
        <f t="shared" si="17"/>
        <v>0</v>
      </c>
      <c r="BI155" s="150">
        <f t="shared" si="18"/>
        <v>0</v>
      </c>
      <c r="BJ155" s="18" t="s">
        <v>80</v>
      </c>
      <c r="BK155" s="150">
        <f t="shared" si="19"/>
        <v>40049.879999999997</v>
      </c>
      <c r="BL155" s="18" t="s">
        <v>130</v>
      </c>
      <c r="BM155" s="18" t="s">
        <v>277</v>
      </c>
    </row>
    <row r="156" spans="2:65" s="1" customFormat="1" ht="38.25" customHeight="1">
      <c r="B156" s="31"/>
      <c r="C156" s="151" t="s">
        <v>200</v>
      </c>
      <c r="D156" s="151" t="s">
        <v>248</v>
      </c>
      <c r="E156" s="152" t="s">
        <v>278</v>
      </c>
      <c r="F156" s="222" t="s">
        <v>279</v>
      </c>
      <c r="G156" s="222"/>
      <c r="H156" s="222"/>
      <c r="I156" s="222"/>
      <c r="J156" s="153" t="s">
        <v>276</v>
      </c>
      <c r="K156" s="154">
        <v>15</v>
      </c>
      <c r="L156" s="221">
        <v>770.19</v>
      </c>
      <c r="M156" s="221"/>
      <c r="N156" s="221">
        <f t="shared" si="10"/>
        <v>11552.85</v>
      </c>
      <c r="O156" s="221"/>
      <c r="P156" s="221"/>
      <c r="Q156" s="221"/>
      <c r="R156" s="33"/>
      <c r="T156" s="147" t="s">
        <v>20</v>
      </c>
      <c r="U156" s="40" t="s">
        <v>38</v>
      </c>
      <c r="V156" s="148">
        <v>0</v>
      </c>
      <c r="W156" s="148">
        <f t="shared" si="11"/>
        <v>0</v>
      </c>
      <c r="X156" s="148">
        <v>0</v>
      </c>
      <c r="Y156" s="148">
        <f t="shared" si="12"/>
        <v>0</v>
      </c>
      <c r="Z156" s="148">
        <v>0</v>
      </c>
      <c r="AA156" s="149">
        <f t="shared" si="13"/>
        <v>0</v>
      </c>
      <c r="AR156" s="18" t="s">
        <v>130</v>
      </c>
      <c r="AT156" s="18" t="s">
        <v>248</v>
      </c>
      <c r="AU156" s="18" t="s">
        <v>80</v>
      </c>
      <c r="AY156" s="18" t="s">
        <v>125</v>
      </c>
      <c r="BE156" s="150">
        <f t="shared" si="14"/>
        <v>11552.85</v>
      </c>
      <c r="BF156" s="150">
        <f t="shared" si="15"/>
        <v>0</v>
      </c>
      <c r="BG156" s="150">
        <f t="shared" si="16"/>
        <v>0</v>
      </c>
      <c r="BH156" s="150">
        <f t="shared" si="17"/>
        <v>0</v>
      </c>
      <c r="BI156" s="150">
        <f t="shared" si="18"/>
        <v>0</v>
      </c>
      <c r="BJ156" s="18" t="s">
        <v>80</v>
      </c>
      <c r="BK156" s="150">
        <f t="shared" si="19"/>
        <v>11552.85</v>
      </c>
      <c r="BL156" s="18" t="s">
        <v>130</v>
      </c>
      <c r="BM156" s="18" t="s">
        <v>280</v>
      </c>
    </row>
    <row r="157" spans="2:65" s="1" customFormat="1" ht="16.5" customHeight="1">
      <c r="B157" s="31"/>
      <c r="C157" s="151" t="s">
        <v>281</v>
      </c>
      <c r="D157" s="151" t="s">
        <v>248</v>
      </c>
      <c r="E157" s="152" t="s">
        <v>282</v>
      </c>
      <c r="F157" s="222" t="s">
        <v>283</v>
      </c>
      <c r="G157" s="222"/>
      <c r="H157" s="222"/>
      <c r="I157" s="222"/>
      <c r="J157" s="153" t="s">
        <v>276</v>
      </c>
      <c r="K157" s="154">
        <v>70</v>
      </c>
      <c r="L157" s="221">
        <v>770.19</v>
      </c>
      <c r="M157" s="221"/>
      <c r="N157" s="221">
        <f t="shared" si="10"/>
        <v>53913.3</v>
      </c>
      <c r="O157" s="221"/>
      <c r="P157" s="221"/>
      <c r="Q157" s="221"/>
      <c r="R157" s="33"/>
      <c r="T157" s="147" t="s">
        <v>20</v>
      </c>
      <c r="U157" s="40" t="s">
        <v>38</v>
      </c>
      <c r="V157" s="148">
        <v>0</v>
      </c>
      <c r="W157" s="148">
        <f t="shared" si="11"/>
        <v>0</v>
      </c>
      <c r="X157" s="148">
        <v>0</v>
      </c>
      <c r="Y157" s="148">
        <f t="shared" si="12"/>
        <v>0</v>
      </c>
      <c r="Z157" s="148">
        <v>0</v>
      </c>
      <c r="AA157" s="149">
        <f t="shared" si="13"/>
        <v>0</v>
      </c>
      <c r="AR157" s="18" t="s">
        <v>130</v>
      </c>
      <c r="AT157" s="18" t="s">
        <v>248</v>
      </c>
      <c r="AU157" s="18" t="s">
        <v>80</v>
      </c>
      <c r="AY157" s="18" t="s">
        <v>125</v>
      </c>
      <c r="BE157" s="150">
        <f t="shared" si="14"/>
        <v>53913.3</v>
      </c>
      <c r="BF157" s="150">
        <f t="shared" si="15"/>
        <v>0</v>
      </c>
      <c r="BG157" s="150">
        <f t="shared" si="16"/>
        <v>0</v>
      </c>
      <c r="BH157" s="150">
        <f t="shared" si="17"/>
        <v>0</v>
      </c>
      <c r="BI157" s="150">
        <f t="shared" si="18"/>
        <v>0</v>
      </c>
      <c r="BJ157" s="18" t="s">
        <v>80</v>
      </c>
      <c r="BK157" s="150">
        <f t="shared" si="19"/>
        <v>53913.3</v>
      </c>
      <c r="BL157" s="18" t="s">
        <v>130</v>
      </c>
      <c r="BM157" s="18" t="s">
        <v>284</v>
      </c>
    </row>
    <row r="158" spans="2:65" s="1" customFormat="1" ht="16.5" customHeight="1">
      <c r="B158" s="31"/>
      <c r="C158" s="151" t="s">
        <v>204</v>
      </c>
      <c r="D158" s="151" t="s">
        <v>248</v>
      </c>
      <c r="E158" s="152" t="s">
        <v>285</v>
      </c>
      <c r="F158" s="222" t="s">
        <v>286</v>
      </c>
      <c r="G158" s="222"/>
      <c r="H158" s="222"/>
      <c r="I158" s="222"/>
      <c r="J158" s="153" t="s">
        <v>129</v>
      </c>
      <c r="K158" s="154">
        <v>1</v>
      </c>
      <c r="L158" s="221">
        <v>698.88</v>
      </c>
      <c r="M158" s="221"/>
      <c r="N158" s="221">
        <f t="shared" si="10"/>
        <v>698.88</v>
      </c>
      <c r="O158" s="221"/>
      <c r="P158" s="221"/>
      <c r="Q158" s="221"/>
      <c r="R158" s="33"/>
      <c r="T158" s="147" t="s">
        <v>20</v>
      </c>
      <c r="U158" s="40" t="s">
        <v>38</v>
      </c>
      <c r="V158" s="148">
        <v>0</v>
      </c>
      <c r="W158" s="148">
        <f t="shared" si="11"/>
        <v>0</v>
      </c>
      <c r="X158" s="148">
        <v>0</v>
      </c>
      <c r="Y158" s="148">
        <f t="shared" si="12"/>
        <v>0</v>
      </c>
      <c r="Z158" s="148">
        <v>0</v>
      </c>
      <c r="AA158" s="149">
        <f t="shared" si="13"/>
        <v>0</v>
      </c>
      <c r="AR158" s="18" t="s">
        <v>130</v>
      </c>
      <c r="AT158" s="18" t="s">
        <v>248</v>
      </c>
      <c r="AU158" s="18" t="s">
        <v>80</v>
      </c>
      <c r="AY158" s="18" t="s">
        <v>125</v>
      </c>
      <c r="BE158" s="150">
        <f t="shared" si="14"/>
        <v>698.88</v>
      </c>
      <c r="BF158" s="150">
        <f t="shared" si="15"/>
        <v>0</v>
      </c>
      <c r="BG158" s="150">
        <f t="shared" si="16"/>
        <v>0</v>
      </c>
      <c r="BH158" s="150">
        <f t="shared" si="17"/>
        <v>0</v>
      </c>
      <c r="BI158" s="150">
        <f t="shared" si="18"/>
        <v>0</v>
      </c>
      <c r="BJ158" s="18" t="s">
        <v>80</v>
      </c>
      <c r="BK158" s="150">
        <f t="shared" si="19"/>
        <v>698.88</v>
      </c>
      <c r="BL158" s="18" t="s">
        <v>130</v>
      </c>
      <c r="BM158" s="18" t="s">
        <v>287</v>
      </c>
    </row>
    <row r="159" spans="2:65" s="1" customFormat="1" ht="16.5" customHeight="1">
      <c r="B159" s="31"/>
      <c r="C159" s="151" t="s">
        <v>288</v>
      </c>
      <c r="D159" s="151" t="s">
        <v>248</v>
      </c>
      <c r="E159" s="152" t="s">
        <v>289</v>
      </c>
      <c r="F159" s="222" t="s">
        <v>290</v>
      </c>
      <c r="G159" s="222"/>
      <c r="H159" s="222"/>
      <c r="I159" s="222"/>
      <c r="J159" s="153" t="s">
        <v>129</v>
      </c>
      <c r="K159" s="154">
        <v>4</v>
      </c>
      <c r="L159" s="221">
        <v>838.45</v>
      </c>
      <c r="M159" s="221"/>
      <c r="N159" s="221">
        <f t="shared" si="10"/>
        <v>3353.8</v>
      </c>
      <c r="O159" s="221"/>
      <c r="P159" s="221"/>
      <c r="Q159" s="221"/>
      <c r="R159" s="33"/>
      <c r="T159" s="147" t="s">
        <v>20</v>
      </c>
      <c r="U159" s="40" t="s">
        <v>38</v>
      </c>
      <c r="V159" s="148">
        <v>0</v>
      </c>
      <c r="W159" s="148">
        <f t="shared" si="11"/>
        <v>0</v>
      </c>
      <c r="X159" s="148">
        <v>0</v>
      </c>
      <c r="Y159" s="148">
        <f t="shared" si="12"/>
        <v>0</v>
      </c>
      <c r="Z159" s="148">
        <v>0</v>
      </c>
      <c r="AA159" s="149">
        <f t="shared" si="13"/>
        <v>0</v>
      </c>
      <c r="AR159" s="18" t="s">
        <v>130</v>
      </c>
      <c r="AT159" s="18" t="s">
        <v>248</v>
      </c>
      <c r="AU159" s="18" t="s">
        <v>80</v>
      </c>
      <c r="AY159" s="18" t="s">
        <v>125</v>
      </c>
      <c r="BE159" s="150">
        <f t="shared" si="14"/>
        <v>3353.8</v>
      </c>
      <c r="BF159" s="150">
        <f t="shared" si="15"/>
        <v>0</v>
      </c>
      <c r="BG159" s="150">
        <f t="shared" si="16"/>
        <v>0</v>
      </c>
      <c r="BH159" s="150">
        <f t="shared" si="17"/>
        <v>0</v>
      </c>
      <c r="BI159" s="150">
        <f t="shared" si="18"/>
        <v>0</v>
      </c>
      <c r="BJ159" s="18" t="s">
        <v>80</v>
      </c>
      <c r="BK159" s="150">
        <f t="shared" si="19"/>
        <v>3353.8</v>
      </c>
      <c r="BL159" s="18" t="s">
        <v>130</v>
      </c>
      <c r="BM159" s="18" t="s">
        <v>291</v>
      </c>
    </row>
    <row r="160" spans="2:65" s="1" customFormat="1" ht="16.5" customHeight="1">
      <c r="B160" s="31"/>
      <c r="C160" s="151" t="s">
        <v>207</v>
      </c>
      <c r="D160" s="151" t="s">
        <v>248</v>
      </c>
      <c r="E160" s="152" t="s">
        <v>292</v>
      </c>
      <c r="F160" s="222" t="s">
        <v>293</v>
      </c>
      <c r="G160" s="222"/>
      <c r="H160" s="222"/>
      <c r="I160" s="222"/>
      <c r="J160" s="153" t="s">
        <v>129</v>
      </c>
      <c r="K160" s="154">
        <v>2</v>
      </c>
      <c r="L160" s="221">
        <v>130.4</v>
      </c>
      <c r="M160" s="221"/>
      <c r="N160" s="221">
        <f t="shared" si="10"/>
        <v>260.8</v>
      </c>
      <c r="O160" s="221"/>
      <c r="P160" s="221"/>
      <c r="Q160" s="221"/>
      <c r="R160" s="33"/>
      <c r="T160" s="147" t="s">
        <v>20</v>
      </c>
      <c r="U160" s="40" t="s">
        <v>38</v>
      </c>
      <c r="V160" s="148">
        <v>0</v>
      </c>
      <c r="W160" s="148">
        <f t="shared" si="11"/>
        <v>0</v>
      </c>
      <c r="X160" s="148">
        <v>0</v>
      </c>
      <c r="Y160" s="148">
        <f t="shared" si="12"/>
        <v>0</v>
      </c>
      <c r="Z160" s="148">
        <v>0</v>
      </c>
      <c r="AA160" s="149">
        <f t="shared" si="13"/>
        <v>0</v>
      </c>
      <c r="AR160" s="18" t="s">
        <v>130</v>
      </c>
      <c r="AT160" s="18" t="s">
        <v>248</v>
      </c>
      <c r="AU160" s="18" t="s">
        <v>80</v>
      </c>
      <c r="AY160" s="18" t="s">
        <v>125</v>
      </c>
      <c r="BE160" s="150">
        <f t="shared" si="14"/>
        <v>260.8</v>
      </c>
      <c r="BF160" s="150">
        <f t="shared" si="15"/>
        <v>0</v>
      </c>
      <c r="BG160" s="150">
        <f t="shared" si="16"/>
        <v>0</v>
      </c>
      <c r="BH160" s="150">
        <f t="shared" si="17"/>
        <v>0</v>
      </c>
      <c r="BI160" s="150">
        <f t="shared" si="18"/>
        <v>0</v>
      </c>
      <c r="BJ160" s="18" t="s">
        <v>80</v>
      </c>
      <c r="BK160" s="150">
        <f t="shared" si="19"/>
        <v>260.8</v>
      </c>
      <c r="BL160" s="18" t="s">
        <v>130</v>
      </c>
      <c r="BM160" s="18" t="s">
        <v>294</v>
      </c>
    </row>
    <row r="161" spans="2:65" s="1" customFormat="1" ht="38.25" customHeight="1">
      <c r="B161" s="31"/>
      <c r="C161" s="151" t="s">
        <v>295</v>
      </c>
      <c r="D161" s="151" t="s">
        <v>248</v>
      </c>
      <c r="E161" s="152" t="s">
        <v>296</v>
      </c>
      <c r="F161" s="222" t="s">
        <v>297</v>
      </c>
      <c r="G161" s="222"/>
      <c r="H161" s="222"/>
      <c r="I161" s="222"/>
      <c r="J161" s="153" t="s">
        <v>129</v>
      </c>
      <c r="K161" s="154">
        <v>72</v>
      </c>
      <c r="L161" s="221">
        <v>104.93</v>
      </c>
      <c r="M161" s="221"/>
      <c r="N161" s="221">
        <f t="shared" si="10"/>
        <v>7554.96</v>
      </c>
      <c r="O161" s="221"/>
      <c r="P161" s="221"/>
      <c r="Q161" s="221"/>
      <c r="R161" s="33"/>
      <c r="T161" s="147" t="s">
        <v>20</v>
      </c>
      <c r="U161" s="40" t="s">
        <v>38</v>
      </c>
      <c r="V161" s="148">
        <v>0</v>
      </c>
      <c r="W161" s="148">
        <f t="shared" si="11"/>
        <v>0</v>
      </c>
      <c r="X161" s="148">
        <v>0</v>
      </c>
      <c r="Y161" s="148">
        <f t="shared" si="12"/>
        <v>0</v>
      </c>
      <c r="Z161" s="148">
        <v>0</v>
      </c>
      <c r="AA161" s="149">
        <f t="shared" si="13"/>
        <v>0</v>
      </c>
      <c r="AR161" s="18" t="s">
        <v>130</v>
      </c>
      <c r="AT161" s="18" t="s">
        <v>248</v>
      </c>
      <c r="AU161" s="18" t="s">
        <v>80</v>
      </c>
      <c r="AY161" s="18" t="s">
        <v>125</v>
      </c>
      <c r="BE161" s="150">
        <f t="shared" si="14"/>
        <v>7554.96</v>
      </c>
      <c r="BF161" s="150">
        <f t="shared" si="15"/>
        <v>0</v>
      </c>
      <c r="BG161" s="150">
        <f t="shared" si="16"/>
        <v>0</v>
      </c>
      <c r="BH161" s="150">
        <f t="shared" si="17"/>
        <v>0</v>
      </c>
      <c r="BI161" s="150">
        <f t="shared" si="18"/>
        <v>0</v>
      </c>
      <c r="BJ161" s="18" t="s">
        <v>80</v>
      </c>
      <c r="BK161" s="150">
        <f t="shared" si="19"/>
        <v>7554.96</v>
      </c>
      <c r="BL161" s="18" t="s">
        <v>130</v>
      </c>
      <c r="BM161" s="18" t="s">
        <v>298</v>
      </c>
    </row>
    <row r="162" spans="2:65" s="1" customFormat="1" ht="16.5" customHeight="1">
      <c r="B162" s="31"/>
      <c r="C162" s="151" t="s">
        <v>211</v>
      </c>
      <c r="D162" s="151" t="s">
        <v>248</v>
      </c>
      <c r="E162" s="152" t="s">
        <v>303</v>
      </c>
      <c r="F162" s="222" t="s">
        <v>304</v>
      </c>
      <c r="G162" s="222"/>
      <c r="H162" s="222"/>
      <c r="I162" s="222"/>
      <c r="J162" s="153" t="s">
        <v>129</v>
      </c>
      <c r="K162" s="154">
        <v>1</v>
      </c>
      <c r="L162" s="221">
        <v>192.55</v>
      </c>
      <c r="M162" s="221"/>
      <c r="N162" s="221">
        <f t="shared" si="10"/>
        <v>192.55</v>
      </c>
      <c r="O162" s="221"/>
      <c r="P162" s="221"/>
      <c r="Q162" s="221"/>
      <c r="R162" s="33"/>
      <c r="T162" s="147" t="s">
        <v>20</v>
      </c>
      <c r="U162" s="40" t="s">
        <v>38</v>
      </c>
      <c r="V162" s="148">
        <v>0</v>
      </c>
      <c r="W162" s="148">
        <f t="shared" si="11"/>
        <v>0</v>
      </c>
      <c r="X162" s="148">
        <v>0</v>
      </c>
      <c r="Y162" s="148">
        <f t="shared" si="12"/>
        <v>0</v>
      </c>
      <c r="Z162" s="148">
        <v>0</v>
      </c>
      <c r="AA162" s="149">
        <f t="shared" si="13"/>
        <v>0</v>
      </c>
      <c r="AR162" s="18" t="s">
        <v>130</v>
      </c>
      <c r="AT162" s="18" t="s">
        <v>248</v>
      </c>
      <c r="AU162" s="18" t="s">
        <v>80</v>
      </c>
      <c r="AY162" s="18" t="s">
        <v>125</v>
      </c>
      <c r="BE162" s="150">
        <f t="shared" si="14"/>
        <v>192.55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8" t="s">
        <v>80</v>
      </c>
      <c r="BK162" s="150">
        <f t="shared" si="19"/>
        <v>192.55</v>
      </c>
      <c r="BL162" s="18" t="s">
        <v>130</v>
      </c>
      <c r="BM162" s="18" t="s">
        <v>302</v>
      </c>
    </row>
    <row r="163" spans="2:65" s="1" customFormat="1" ht="16.5" customHeight="1">
      <c r="B163" s="31"/>
      <c r="C163" s="151" t="s">
        <v>299</v>
      </c>
      <c r="D163" s="151" t="s">
        <v>248</v>
      </c>
      <c r="E163" s="152" t="s">
        <v>300</v>
      </c>
      <c r="F163" s="222" t="s">
        <v>301</v>
      </c>
      <c r="G163" s="222"/>
      <c r="H163" s="222"/>
      <c r="I163" s="222"/>
      <c r="J163" s="153" t="s">
        <v>129</v>
      </c>
      <c r="K163" s="154">
        <v>18</v>
      </c>
      <c r="L163" s="221">
        <v>49.41</v>
      </c>
      <c r="M163" s="221"/>
      <c r="N163" s="221">
        <f t="shared" si="10"/>
        <v>889.38</v>
      </c>
      <c r="O163" s="221"/>
      <c r="P163" s="221"/>
      <c r="Q163" s="221"/>
      <c r="R163" s="33"/>
      <c r="T163" s="147" t="s">
        <v>20</v>
      </c>
      <c r="U163" s="40" t="s">
        <v>38</v>
      </c>
      <c r="V163" s="148">
        <v>0</v>
      </c>
      <c r="W163" s="148">
        <f t="shared" si="11"/>
        <v>0</v>
      </c>
      <c r="X163" s="148">
        <v>0</v>
      </c>
      <c r="Y163" s="148">
        <f t="shared" si="12"/>
        <v>0</v>
      </c>
      <c r="Z163" s="148">
        <v>0</v>
      </c>
      <c r="AA163" s="149">
        <f t="shared" si="13"/>
        <v>0</v>
      </c>
      <c r="AR163" s="18" t="s">
        <v>130</v>
      </c>
      <c r="AT163" s="18" t="s">
        <v>248</v>
      </c>
      <c r="AU163" s="18" t="s">
        <v>80</v>
      </c>
      <c r="AY163" s="18" t="s">
        <v>125</v>
      </c>
      <c r="BE163" s="150">
        <f t="shared" si="14"/>
        <v>889.38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8" t="s">
        <v>80</v>
      </c>
      <c r="BK163" s="150">
        <f t="shared" si="19"/>
        <v>889.38</v>
      </c>
      <c r="BL163" s="18" t="s">
        <v>130</v>
      </c>
      <c r="BM163" s="18" t="s">
        <v>305</v>
      </c>
    </row>
    <row r="164" spans="2:65" s="1" customFormat="1" ht="16.5" customHeight="1">
      <c r="B164" s="31"/>
      <c r="C164" s="151" t="s">
        <v>306</v>
      </c>
      <c r="D164" s="151" t="s">
        <v>248</v>
      </c>
      <c r="E164" s="152" t="s">
        <v>307</v>
      </c>
      <c r="F164" s="222" t="s">
        <v>308</v>
      </c>
      <c r="G164" s="222"/>
      <c r="H164" s="222"/>
      <c r="I164" s="222"/>
      <c r="J164" s="153" t="s">
        <v>129</v>
      </c>
      <c r="K164" s="154">
        <v>1</v>
      </c>
      <c r="L164" s="221">
        <v>516.52</v>
      </c>
      <c r="M164" s="221"/>
      <c r="N164" s="221">
        <f t="shared" si="10"/>
        <v>516.52</v>
      </c>
      <c r="O164" s="221"/>
      <c r="P164" s="221"/>
      <c r="Q164" s="221"/>
      <c r="R164" s="33"/>
      <c r="T164" s="147" t="s">
        <v>20</v>
      </c>
      <c r="U164" s="40" t="s">
        <v>38</v>
      </c>
      <c r="V164" s="148">
        <v>0</v>
      </c>
      <c r="W164" s="148">
        <f t="shared" si="11"/>
        <v>0</v>
      </c>
      <c r="X164" s="148">
        <v>0</v>
      </c>
      <c r="Y164" s="148">
        <f t="shared" si="12"/>
        <v>0</v>
      </c>
      <c r="Z164" s="148">
        <v>0</v>
      </c>
      <c r="AA164" s="149">
        <f t="shared" si="13"/>
        <v>0</v>
      </c>
      <c r="AR164" s="18" t="s">
        <v>130</v>
      </c>
      <c r="AT164" s="18" t="s">
        <v>248</v>
      </c>
      <c r="AU164" s="18" t="s">
        <v>80</v>
      </c>
      <c r="AY164" s="18" t="s">
        <v>125</v>
      </c>
      <c r="BE164" s="150">
        <f t="shared" si="14"/>
        <v>516.52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8" t="s">
        <v>80</v>
      </c>
      <c r="BK164" s="150">
        <f t="shared" si="19"/>
        <v>516.52</v>
      </c>
      <c r="BL164" s="18" t="s">
        <v>130</v>
      </c>
      <c r="BM164" s="18" t="s">
        <v>309</v>
      </c>
    </row>
    <row r="165" spans="2:65" s="1" customFormat="1" ht="89.25" customHeight="1">
      <c r="B165" s="31"/>
      <c r="C165" s="151" t="s">
        <v>218</v>
      </c>
      <c r="D165" s="151" t="s">
        <v>248</v>
      </c>
      <c r="E165" s="152" t="s">
        <v>310</v>
      </c>
      <c r="F165" s="222" t="s">
        <v>311</v>
      </c>
      <c r="G165" s="222"/>
      <c r="H165" s="222"/>
      <c r="I165" s="222"/>
      <c r="J165" s="153" t="s">
        <v>129</v>
      </c>
      <c r="K165" s="154">
        <v>1</v>
      </c>
      <c r="L165" s="221">
        <v>19356.689999999999</v>
      </c>
      <c r="M165" s="221"/>
      <c r="N165" s="221">
        <f t="shared" si="10"/>
        <v>19356.689999999999</v>
      </c>
      <c r="O165" s="221"/>
      <c r="P165" s="221"/>
      <c r="Q165" s="221"/>
      <c r="R165" s="33"/>
      <c r="T165" s="147" t="s">
        <v>20</v>
      </c>
      <c r="U165" s="40" t="s">
        <v>38</v>
      </c>
      <c r="V165" s="148">
        <v>0</v>
      </c>
      <c r="W165" s="148">
        <f t="shared" si="11"/>
        <v>0</v>
      </c>
      <c r="X165" s="148">
        <v>0</v>
      </c>
      <c r="Y165" s="148">
        <f t="shared" si="12"/>
        <v>0</v>
      </c>
      <c r="Z165" s="148">
        <v>0</v>
      </c>
      <c r="AA165" s="149">
        <f t="shared" si="13"/>
        <v>0</v>
      </c>
      <c r="AR165" s="18" t="s">
        <v>130</v>
      </c>
      <c r="AT165" s="18" t="s">
        <v>248</v>
      </c>
      <c r="AU165" s="18" t="s">
        <v>80</v>
      </c>
      <c r="AY165" s="18" t="s">
        <v>125</v>
      </c>
      <c r="BE165" s="150">
        <f t="shared" si="14"/>
        <v>19356.689999999999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8" t="s">
        <v>80</v>
      </c>
      <c r="BK165" s="150">
        <f t="shared" si="19"/>
        <v>19356.689999999999</v>
      </c>
      <c r="BL165" s="18" t="s">
        <v>130</v>
      </c>
      <c r="BM165" s="18" t="s">
        <v>312</v>
      </c>
    </row>
    <row r="166" spans="2:65" s="1" customFormat="1" ht="38.25" customHeight="1">
      <c r="B166" s="31"/>
      <c r="C166" s="151" t="s">
        <v>313</v>
      </c>
      <c r="D166" s="151" t="s">
        <v>248</v>
      </c>
      <c r="E166" s="152" t="s">
        <v>314</v>
      </c>
      <c r="F166" s="222" t="s">
        <v>315</v>
      </c>
      <c r="G166" s="222"/>
      <c r="H166" s="222"/>
      <c r="I166" s="222"/>
      <c r="J166" s="153" t="s">
        <v>129</v>
      </c>
      <c r="K166" s="154">
        <v>1</v>
      </c>
      <c r="L166" s="221">
        <v>9637.59</v>
      </c>
      <c r="M166" s="221"/>
      <c r="N166" s="221">
        <f t="shared" si="10"/>
        <v>9637.59</v>
      </c>
      <c r="O166" s="221"/>
      <c r="P166" s="221"/>
      <c r="Q166" s="221"/>
      <c r="R166" s="33"/>
      <c r="T166" s="147" t="s">
        <v>20</v>
      </c>
      <c r="U166" s="40" t="s">
        <v>38</v>
      </c>
      <c r="V166" s="148">
        <v>0</v>
      </c>
      <c r="W166" s="148">
        <f t="shared" si="11"/>
        <v>0</v>
      </c>
      <c r="X166" s="148">
        <v>0</v>
      </c>
      <c r="Y166" s="148">
        <f t="shared" si="12"/>
        <v>0</v>
      </c>
      <c r="Z166" s="148">
        <v>0</v>
      </c>
      <c r="AA166" s="149">
        <f t="shared" si="13"/>
        <v>0</v>
      </c>
      <c r="AR166" s="18" t="s">
        <v>130</v>
      </c>
      <c r="AT166" s="18" t="s">
        <v>248</v>
      </c>
      <c r="AU166" s="18" t="s">
        <v>80</v>
      </c>
      <c r="AY166" s="18" t="s">
        <v>125</v>
      </c>
      <c r="BE166" s="150">
        <f t="shared" si="14"/>
        <v>9637.59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8" t="s">
        <v>80</v>
      </c>
      <c r="BK166" s="150">
        <f t="shared" si="19"/>
        <v>9637.59</v>
      </c>
      <c r="BL166" s="18" t="s">
        <v>130</v>
      </c>
      <c r="BM166" s="18" t="s">
        <v>316</v>
      </c>
    </row>
    <row r="167" spans="2:65" s="1" customFormat="1" ht="38.25" customHeight="1">
      <c r="B167" s="31"/>
      <c r="C167" s="151" t="s">
        <v>221</v>
      </c>
      <c r="D167" s="151" t="s">
        <v>248</v>
      </c>
      <c r="E167" s="152" t="s">
        <v>317</v>
      </c>
      <c r="F167" s="222" t="s">
        <v>318</v>
      </c>
      <c r="G167" s="222"/>
      <c r="H167" s="222"/>
      <c r="I167" s="222"/>
      <c r="J167" s="153" t="s">
        <v>129</v>
      </c>
      <c r="K167" s="154">
        <v>1</v>
      </c>
      <c r="L167" s="221">
        <v>9637.59</v>
      </c>
      <c r="M167" s="221"/>
      <c r="N167" s="221">
        <f t="shared" si="10"/>
        <v>9637.59</v>
      </c>
      <c r="O167" s="221"/>
      <c r="P167" s="221"/>
      <c r="Q167" s="221"/>
      <c r="R167" s="33"/>
      <c r="T167" s="147" t="s">
        <v>20</v>
      </c>
      <c r="U167" s="40" t="s">
        <v>38</v>
      </c>
      <c r="V167" s="148">
        <v>0</v>
      </c>
      <c r="W167" s="148">
        <f t="shared" si="11"/>
        <v>0</v>
      </c>
      <c r="X167" s="148">
        <v>0</v>
      </c>
      <c r="Y167" s="148">
        <f t="shared" si="12"/>
        <v>0</v>
      </c>
      <c r="Z167" s="148">
        <v>0</v>
      </c>
      <c r="AA167" s="149">
        <f t="shared" si="13"/>
        <v>0</v>
      </c>
      <c r="AR167" s="18" t="s">
        <v>130</v>
      </c>
      <c r="AT167" s="18" t="s">
        <v>248</v>
      </c>
      <c r="AU167" s="18" t="s">
        <v>80</v>
      </c>
      <c r="AY167" s="18" t="s">
        <v>125</v>
      </c>
      <c r="BE167" s="150">
        <f t="shared" si="14"/>
        <v>9637.59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8" t="s">
        <v>80</v>
      </c>
      <c r="BK167" s="150">
        <f t="shared" si="19"/>
        <v>9637.59</v>
      </c>
      <c r="BL167" s="18" t="s">
        <v>130</v>
      </c>
      <c r="BM167" s="18" t="s">
        <v>319</v>
      </c>
    </row>
    <row r="168" spans="2:65" s="1" customFormat="1" ht="51" customHeight="1">
      <c r="B168" s="31"/>
      <c r="C168" s="151" t="s">
        <v>320</v>
      </c>
      <c r="D168" s="151" t="s">
        <v>248</v>
      </c>
      <c r="E168" s="152" t="s">
        <v>321</v>
      </c>
      <c r="F168" s="222" t="s">
        <v>322</v>
      </c>
      <c r="G168" s="222"/>
      <c r="H168" s="222"/>
      <c r="I168" s="222"/>
      <c r="J168" s="153" t="s">
        <v>129</v>
      </c>
      <c r="K168" s="154">
        <v>1</v>
      </c>
      <c r="L168" s="221">
        <v>4380.72</v>
      </c>
      <c r="M168" s="221"/>
      <c r="N168" s="221">
        <f t="shared" si="10"/>
        <v>4380.72</v>
      </c>
      <c r="O168" s="221"/>
      <c r="P168" s="221"/>
      <c r="Q168" s="221"/>
      <c r="R168" s="33"/>
      <c r="T168" s="147" t="s">
        <v>20</v>
      </c>
      <c r="U168" s="40" t="s">
        <v>38</v>
      </c>
      <c r="V168" s="148">
        <v>0</v>
      </c>
      <c r="W168" s="148">
        <f t="shared" si="11"/>
        <v>0</v>
      </c>
      <c r="X168" s="148">
        <v>0</v>
      </c>
      <c r="Y168" s="148">
        <f t="shared" si="12"/>
        <v>0</v>
      </c>
      <c r="Z168" s="148">
        <v>0</v>
      </c>
      <c r="AA168" s="149">
        <f t="shared" si="13"/>
        <v>0</v>
      </c>
      <c r="AR168" s="18" t="s">
        <v>130</v>
      </c>
      <c r="AT168" s="18" t="s">
        <v>248</v>
      </c>
      <c r="AU168" s="18" t="s">
        <v>80</v>
      </c>
      <c r="AY168" s="18" t="s">
        <v>125</v>
      </c>
      <c r="BE168" s="150">
        <f t="shared" si="14"/>
        <v>4380.72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8" t="s">
        <v>80</v>
      </c>
      <c r="BK168" s="150">
        <f t="shared" si="19"/>
        <v>4380.72</v>
      </c>
      <c r="BL168" s="18" t="s">
        <v>130</v>
      </c>
      <c r="BM168" s="18" t="s">
        <v>323</v>
      </c>
    </row>
    <row r="169" spans="2:65" s="1" customFormat="1" ht="51" customHeight="1">
      <c r="B169" s="31"/>
      <c r="C169" s="151" t="s">
        <v>225</v>
      </c>
      <c r="D169" s="151" t="s">
        <v>248</v>
      </c>
      <c r="E169" s="152" t="s">
        <v>324</v>
      </c>
      <c r="F169" s="222" t="s">
        <v>325</v>
      </c>
      <c r="G169" s="222"/>
      <c r="H169" s="222"/>
      <c r="I169" s="222"/>
      <c r="J169" s="153" t="s">
        <v>276</v>
      </c>
      <c r="K169" s="154">
        <v>38</v>
      </c>
      <c r="L169" s="221">
        <v>684.62</v>
      </c>
      <c r="M169" s="221"/>
      <c r="N169" s="221">
        <f t="shared" si="10"/>
        <v>26015.56</v>
      </c>
      <c r="O169" s="221"/>
      <c r="P169" s="221"/>
      <c r="Q169" s="221"/>
      <c r="R169" s="33"/>
      <c r="T169" s="147" t="s">
        <v>20</v>
      </c>
      <c r="U169" s="40" t="s">
        <v>38</v>
      </c>
      <c r="V169" s="148">
        <v>0</v>
      </c>
      <c r="W169" s="148">
        <f t="shared" si="11"/>
        <v>0</v>
      </c>
      <c r="X169" s="148">
        <v>0</v>
      </c>
      <c r="Y169" s="148">
        <f t="shared" si="12"/>
        <v>0</v>
      </c>
      <c r="Z169" s="148">
        <v>0</v>
      </c>
      <c r="AA169" s="149">
        <f t="shared" si="13"/>
        <v>0</v>
      </c>
      <c r="AR169" s="18" t="s">
        <v>130</v>
      </c>
      <c r="AT169" s="18" t="s">
        <v>248</v>
      </c>
      <c r="AU169" s="18" t="s">
        <v>80</v>
      </c>
      <c r="AY169" s="18" t="s">
        <v>125</v>
      </c>
      <c r="BE169" s="150">
        <f t="shared" si="14"/>
        <v>26015.56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8" t="s">
        <v>80</v>
      </c>
      <c r="BK169" s="150">
        <f t="shared" si="19"/>
        <v>26015.56</v>
      </c>
      <c r="BL169" s="18" t="s">
        <v>130</v>
      </c>
      <c r="BM169" s="18" t="s">
        <v>326</v>
      </c>
    </row>
    <row r="170" spans="2:65" s="1" customFormat="1" ht="89.25" customHeight="1">
      <c r="B170" s="31"/>
      <c r="C170" s="151" t="s">
        <v>327</v>
      </c>
      <c r="D170" s="151" t="s">
        <v>248</v>
      </c>
      <c r="E170" s="152" t="s">
        <v>328</v>
      </c>
      <c r="F170" s="222" t="s">
        <v>329</v>
      </c>
      <c r="G170" s="222"/>
      <c r="H170" s="222"/>
      <c r="I170" s="222"/>
      <c r="J170" s="153" t="s">
        <v>129</v>
      </c>
      <c r="K170" s="154">
        <v>1</v>
      </c>
      <c r="L170" s="221">
        <v>14160.95</v>
      </c>
      <c r="M170" s="221"/>
      <c r="N170" s="221">
        <f t="shared" si="10"/>
        <v>14160.95</v>
      </c>
      <c r="O170" s="221"/>
      <c r="P170" s="221"/>
      <c r="Q170" s="221"/>
      <c r="R170" s="33"/>
      <c r="T170" s="147" t="s">
        <v>20</v>
      </c>
      <c r="U170" s="40" t="s">
        <v>38</v>
      </c>
      <c r="V170" s="148">
        <v>0</v>
      </c>
      <c r="W170" s="148">
        <f t="shared" si="11"/>
        <v>0</v>
      </c>
      <c r="X170" s="148">
        <v>0</v>
      </c>
      <c r="Y170" s="148">
        <f t="shared" si="12"/>
        <v>0</v>
      </c>
      <c r="Z170" s="148">
        <v>0</v>
      </c>
      <c r="AA170" s="149">
        <f t="shared" si="13"/>
        <v>0</v>
      </c>
      <c r="AR170" s="18" t="s">
        <v>130</v>
      </c>
      <c r="AT170" s="18" t="s">
        <v>248</v>
      </c>
      <c r="AU170" s="18" t="s">
        <v>80</v>
      </c>
      <c r="AY170" s="18" t="s">
        <v>125</v>
      </c>
      <c r="BE170" s="150">
        <f t="shared" si="14"/>
        <v>14160.95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8" t="s">
        <v>80</v>
      </c>
      <c r="BK170" s="150">
        <f t="shared" si="19"/>
        <v>14160.95</v>
      </c>
      <c r="BL170" s="18" t="s">
        <v>130</v>
      </c>
      <c r="BM170" s="18" t="s">
        <v>330</v>
      </c>
    </row>
    <row r="171" spans="2:65" s="1" customFormat="1" ht="51" customHeight="1">
      <c r="B171" s="31"/>
      <c r="C171" s="151" t="s">
        <v>331</v>
      </c>
      <c r="D171" s="151" t="s">
        <v>248</v>
      </c>
      <c r="E171" s="152" t="s">
        <v>332</v>
      </c>
      <c r="F171" s="222" t="s">
        <v>333</v>
      </c>
      <c r="G171" s="222"/>
      <c r="H171" s="222"/>
      <c r="I171" s="222"/>
      <c r="J171" s="153" t="s">
        <v>129</v>
      </c>
      <c r="K171" s="154">
        <v>1</v>
      </c>
      <c r="L171" s="221">
        <v>12152</v>
      </c>
      <c r="M171" s="221"/>
      <c r="N171" s="221">
        <f t="shared" si="10"/>
        <v>12152</v>
      </c>
      <c r="O171" s="221"/>
      <c r="P171" s="221"/>
      <c r="Q171" s="221"/>
      <c r="R171" s="33"/>
      <c r="T171" s="147" t="s">
        <v>20</v>
      </c>
      <c r="U171" s="40" t="s">
        <v>38</v>
      </c>
      <c r="V171" s="148">
        <v>0</v>
      </c>
      <c r="W171" s="148">
        <f t="shared" si="11"/>
        <v>0</v>
      </c>
      <c r="X171" s="148">
        <v>0</v>
      </c>
      <c r="Y171" s="148">
        <f t="shared" si="12"/>
        <v>0</v>
      </c>
      <c r="Z171" s="148">
        <v>0</v>
      </c>
      <c r="AA171" s="149">
        <f t="shared" si="13"/>
        <v>0</v>
      </c>
      <c r="AR171" s="18" t="s">
        <v>130</v>
      </c>
      <c r="AT171" s="18" t="s">
        <v>248</v>
      </c>
      <c r="AU171" s="18" t="s">
        <v>80</v>
      </c>
      <c r="AY171" s="18" t="s">
        <v>125</v>
      </c>
      <c r="BE171" s="150">
        <f t="shared" si="14"/>
        <v>12152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8" t="s">
        <v>80</v>
      </c>
      <c r="BK171" s="150">
        <f t="shared" si="19"/>
        <v>12152</v>
      </c>
      <c r="BL171" s="18" t="s">
        <v>130</v>
      </c>
      <c r="BM171" s="18" t="s">
        <v>334</v>
      </c>
    </row>
    <row r="172" spans="2:65" s="1" customFormat="1" ht="25.5" customHeight="1">
      <c r="B172" s="31"/>
      <c r="C172" s="151" t="s">
        <v>228</v>
      </c>
      <c r="D172" s="151" t="s">
        <v>248</v>
      </c>
      <c r="E172" s="152" t="s">
        <v>335</v>
      </c>
      <c r="F172" s="222" t="s">
        <v>336</v>
      </c>
      <c r="G172" s="222"/>
      <c r="H172" s="222"/>
      <c r="I172" s="222"/>
      <c r="J172" s="153" t="s">
        <v>129</v>
      </c>
      <c r="K172" s="154">
        <v>1</v>
      </c>
      <c r="L172" s="221">
        <v>3508.4</v>
      </c>
      <c r="M172" s="221"/>
      <c r="N172" s="221">
        <f t="shared" si="10"/>
        <v>3508.4</v>
      </c>
      <c r="O172" s="221"/>
      <c r="P172" s="221"/>
      <c r="Q172" s="221"/>
      <c r="R172" s="33"/>
      <c r="T172" s="147" t="s">
        <v>20</v>
      </c>
      <c r="U172" s="40" t="s">
        <v>38</v>
      </c>
      <c r="V172" s="148">
        <v>0</v>
      </c>
      <c r="W172" s="148">
        <f t="shared" si="11"/>
        <v>0</v>
      </c>
      <c r="X172" s="148">
        <v>0</v>
      </c>
      <c r="Y172" s="148">
        <f t="shared" si="12"/>
        <v>0</v>
      </c>
      <c r="Z172" s="148">
        <v>0</v>
      </c>
      <c r="AA172" s="149">
        <f t="shared" si="13"/>
        <v>0</v>
      </c>
      <c r="AR172" s="18" t="s">
        <v>130</v>
      </c>
      <c r="AT172" s="18" t="s">
        <v>248</v>
      </c>
      <c r="AU172" s="18" t="s">
        <v>80</v>
      </c>
      <c r="AY172" s="18" t="s">
        <v>125</v>
      </c>
      <c r="BE172" s="150">
        <f t="shared" si="14"/>
        <v>3508.4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8" t="s">
        <v>80</v>
      </c>
      <c r="BK172" s="150">
        <f t="shared" si="19"/>
        <v>3508.4</v>
      </c>
      <c r="BL172" s="18" t="s">
        <v>130</v>
      </c>
      <c r="BM172" s="18" t="s">
        <v>337</v>
      </c>
    </row>
    <row r="173" spans="2:65" s="8" customFormat="1" ht="37.35" customHeight="1">
      <c r="B173" s="133"/>
      <c r="C173" s="134"/>
      <c r="D173" s="135" t="s">
        <v>108</v>
      </c>
      <c r="E173" s="135"/>
      <c r="F173" s="135"/>
      <c r="G173" s="135"/>
      <c r="H173" s="135"/>
      <c r="I173" s="135"/>
      <c r="J173" s="135"/>
      <c r="K173" s="135"/>
      <c r="L173" s="135"/>
      <c r="M173" s="135"/>
      <c r="N173" s="227">
        <f>BK173</f>
        <v>15200</v>
      </c>
      <c r="O173" s="228"/>
      <c r="P173" s="228"/>
      <c r="Q173" s="228"/>
      <c r="R173" s="136"/>
      <c r="T173" s="137"/>
      <c r="U173" s="134"/>
      <c r="V173" s="134"/>
      <c r="W173" s="138">
        <f>SUM(W174:W175)</f>
        <v>0</v>
      </c>
      <c r="X173" s="134"/>
      <c r="Y173" s="138">
        <f>SUM(Y174:Y175)</f>
        <v>0</v>
      </c>
      <c r="Z173" s="134"/>
      <c r="AA173" s="139">
        <f>SUM(AA174:AA175)</f>
        <v>0</v>
      </c>
      <c r="AR173" s="140" t="s">
        <v>140</v>
      </c>
      <c r="AT173" s="141" t="s">
        <v>72</v>
      </c>
      <c r="AU173" s="141" t="s">
        <v>73</v>
      </c>
      <c r="AY173" s="140" t="s">
        <v>125</v>
      </c>
      <c r="BK173" s="142">
        <f>SUM(BK174:BK175)</f>
        <v>15200</v>
      </c>
    </row>
    <row r="174" spans="2:65" s="1" customFormat="1" ht="16.5" customHeight="1">
      <c r="B174" s="31"/>
      <c r="C174" s="151" t="s">
        <v>232</v>
      </c>
      <c r="D174" s="151" t="s">
        <v>248</v>
      </c>
      <c r="E174" s="152" t="s">
        <v>338</v>
      </c>
      <c r="F174" s="222" t="s">
        <v>339</v>
      </c>
      <c r="G174" s="222"/>
      <c r="H174" s="222"/>
      <c r="I174" s="222"/>
      <c r="J174" s="153" t="s">
        <v>340</v>
      </c>
      <c r="K174" s="154">
        <v>1</v>
      </c>
      <c r="L174" s="221">
        <v>10000</v>
      </c>
      <c r="M174" s="221"/>
      <c r="N174" s="221">
        <f>ROUND(L174*K174,2)</f>
        <v>10000</v>
      </c>
      <c r="O174" s="221"/>
      <c r="P174" s="221"/>
      <c r="Q174" s="221"/>
      <c r="R174" s="33"/>
      <c r="T174" s="147" t="s">
        <v>20</v>
      </c>
      <c r="U174" s="40" t="s">
        <v>38</v>
      </c>
      <c r="V174" s="148">
        <v>0</v>
      </c>
      <c r="W174" s="148">
        <f>V174*K174</f>
        <v>0</v>
      </c>
      <c r="X174" s="148">
        <v>0</v>
      </c>
      <c r="Y174" s="148">
        <f>X174*K174</f>
        <v>0</v>
      </c>
      <c r="Z174" s="148">
        <v>0</v>
      </c>
      <c r="AA174" s="149">
        <f>Z174*K174</f>
        <v>0</v>
      </c>
      <c r="AR174" s="18" t="s">
        <v>124</v>
      </c>
      <c r="AT174" s="18" t="s">
        <v>248</v>
      </c>
      <c r="AU174" s="18" t="s">
        <v>80</v>
      </c>
      <c r="AY174" s="18" t="s">
        <v>125</v>
      </c>
      <c r="BE174" s="150">
        <f>IF(U174="základní",N174,0)</f>
        <v>10000</v>
      </c>
      <c r="BF174" s="150">
        <f>IF(U174="snížená",N174,0)</f>
        <v>0</v>
      </c>
      <c r="BG174" s="150">
        <f>IF(U174="zákl. přenesená",N174,0)</f>
        <v>0</v>
      </c>
      <c r="BH174" s="150">
        <f>IF(U174="sníž. přenesená",N174,0)</f>
        <v>0</v>
      </c>
      <c r="BI174" s="150">
        <f>IF(U174="nulová",N174,0)</f>
        <v>0</v>
      </c>
      <c r="BJ174" s="18" t="s">
        <v>80</v>
      </c>
      <c r="BK174" s="150">
        <f>ROUND(L174*K174,2)</f>
        <v>10000</v>
      </c>
      <c r="BL174" s="18" t="s">
        <v>124</v>
      </c>
      <c r="BM174" s="18" t="s">
        <v>341</v>
      </c>
    </row>
    <row r="175" spans="2:65" s="1" customFormat="1" ht="16.5" customHeight="1">
      <c r="B175" s="31"/>
      <c r="C175" s="151" t="s">
        <v>342</v>
      </c>
      <c r="D175" s="151" t="s">
        <v>248</v>
      </c>
      <c r="E175" s="152" t="s">
        <v>343</v>
      </c>
      <c r="F175" s="222" t="s">
        <v>344</v>
      </c>
      <c r="G175" s="222"/>
      <c r="H175" s="222"/>
      <c r="I175" s="222"/>
      <c r="J175" s="153" t="s">
        <v>345</v>
      </c>
      <c r="K175" s="154">
        <v>1</v>
      </c>
      <c r="L175" s="221">
        <v>5200</v>
      </c>
      <c r="M175" s="221"/>
      <c r="N175" s="221">
        <f>ROUND(L175*K175,2)</f>
        <v>5200</v>
      </c>
      <c r="O175" s="221"/>
      <c r="P175" s="221"/>
      <c r="Q175" s="221"/>
      <c r="R175" s="33"/>
      <c r="T175" s="147" t="s">
        <v>20</v>
      </c>
      <c r="U175" s="155" t="s">
        <v>38</v>
      </c>
      <c r="V175" s="156">
        <v>0</v>
      </c>
      <c r="W175" s="156">
        <f>V175*K175</f>
        <v>0</v>
      </c>
      <c r="X175" s="156">
        <v>0</v>
      </c>
      <c r="Y175" s="156">
        <f>X175*K175</f>
        <v>0</v>
      </c>
      <c r="Z175" s="156">
        <v>0</v>
      </c>
      <c r="AA175" s="157">
        <f>Z175*K175</f>
        <v>0</v>
      </c>
      <c r="AR175" s="18" t="s">
        <v>124</v>
      </c>
      <c r="AT175" s="18" t="s">
        <v>248</v>
      </c>
      <c r="AU175" s="18" t="s">
        <v>80</v>
      </c>
      <c r="AY175" s="18" t="s">
        <v>125</v>
      </c>
      <c r="BE175" s="150">
        <f>IF(U175="základní",N175,0)</f>
        <v>5200</v>
      </c>
      <c r="BF175" s="150">
        <f>IF(U175="snížená",N175,0)</f>
        <v>0</v>
      </c>
      <c r="BG175" s="150">
        <f>IF(U175="zákl. přenesená",N175,0)</f>
        <v>0</v>
      </c>
      <c r="BH175" s="150">
        <f>IF(U175="sníž. přenesená",N175,0)</f>
        <v>0</v>
      </c>
      <c r="BI175" s="150">
        <f>IF(U175="nulová",N175,0)</f>
        <v>0</v>
      </c>
      <c r="BJ175" s="18" t="s">
        <v>80</v>
      </c>
      <c r="BK175" s="150">
        <f>ROUND(L175*K175,2)</f>
        <v>5200</v>
      </c>
      <c r="BL175" s="18" t="s">
        <v>124</v>
      </c>
      <c r="BM175" s="18" t="s">
        <v>346</v>
      </c>
    </row>
    <row r="176" spans="2:65" s="1" customFormat="1" ht="6.95" customHeight="1"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7"/>
    </row>
  </sheetData>
  <sheetProtection algorithmName="SHA-512" hashValue="TboUmbTQaESWLy/ZlNE7DDijrMfJL7ZrYwJbqCTwAW8L4ivdrgT5jxzFy2M+UGvYQ5rJNRFOf+WD/nKTvZiJLQ==" saltValue="61N7dmwOtx4Fxx7bq563Hm7C/f/4YQouTavphvIfffZhVKxP1fmoB4Ffp824/40w7hWHyiKIXsVsZPcgNqjsSQ==" spinCount="10" sheet="1" objects="1" scenarios="1" formatColumns="0" formatRows="0"/>
  <mergeCells count="241">
    <mergeCell ref="H1:K1"/>
    <mergeCell ref="S2:AC2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N173:Q173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M108:Q108"/>
    <mergeCell ref="F110:I110"/>
    <mergeCell ref="L110:M110"/>
    <mergeCell ref="N110:Q110"/>
    <mergeCell ref="F113:I113"/>
    <mergeCell ref="L113:M113"/>
    <mergeCell ref="N113:Q113"/>
    <mergeCell ref="F114:I114"/>
    <mergeCell ref="L114:M114"/>
    <mergeCell ref="N114:Q114"/>
    <mergeCell ref="N111:Q111"/>
    <mergeCell ref="N112:Q112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7"/>
      <c r="B1" s="11"/>
      <c r="C1" s="11"/>
      <c r="D1" s="12" t="s">
        <v>1</v>
      </c>
      <c r="E1" s="11"/>
      <c r="F1" s="13" t="s">
        <v>91</v>
      </c>
      <c r="G1" s="13"/>
      <c r="H1" s="229" t="s">
        <v>92</v>
      </c>
      <c r="I1" s="229"/>
      <c r="J1" s="229"/>
      <c r="K1" s="229"/>
      <c r="L1" s="13" t="s">
        <v>93</v>
      </c>
      <c r="M1" s="11"/>
      <c r="N1" s="11"/>
      <c r="O1" s="12" t="s">
        <v>94</v>
      </c>
      <c r="P1" s="11"/>
      <c r="Q1" s="11"/>
      <c r="R1" s="11"/>
      <c r="S1" s="13" t="s">
        <v>95</v>
      </c>
      <c r="T1" s="13"/>
      <c r="U1" s="107"/>
      <c r="V1" s="10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201" t="s">
        <v>8</v>
      </c>
      <c r="T2" s="202"/>
      <c r="U2" s="202"/>
      <c r="V2" s="202"/>
      <c r="W2" s="202"/>
      <c r="X2" s="202"/>
      <c r="Y2" s="202"/>
      <c r="Z2" s="202"/>
      <c r="AA2" s="202"/>
      <c r="AB2" s="202"/>
      <c r="AC2" s="202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66" t="s">
        <v>97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3" t="str">
        <f>'Rekapitulace stavby'!K6</f>
        <v>Oprava traťového úseku Nové Město na Moravě - Žďár nad Sázavou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70" t="s">
        <v>348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20</v>
      </c>
      <c r="G8" s="32"/>
      <c r="H8" s="32"/>
      <c r="I8" s="32"/>
      <c r="J8" s="32"/>
      <c r="K8" s="32"/>
      <c r="L8" s="32"/>
      <c r="M8" s="28" t="s">
        <v>21</v>
      </c>
      <c r="N8" s="32"/>
      <c r="O8" s="26" t="s">
        <v>20</v>
      </c>
      <c r="P8" s="32"/>
      <c r="Q8" s="32"/>
      <c r="R8" s="33"/>
    </row>
    <row r="9" spans="1:66" s="1" customFormat="1" ht="14.45" customHeight="1">
      <c r="B9" s="31"/>
      <c r="C9" s="32"/>
      <c r="D9" s="28" t="s">
        <v>22</v>
      </c>
      <c r="E9" s="32"/>
      <c r="F9" s="26" t="s">
        <v>23</v>
      </c>
      <c r="G9" s="32"/>
      <c r="H9" s="32"/>
      <c r="I9" s="32"/>
      <c r="J9" s="32"/>
      <c r="K9" s="32"/>
      <c r="L9" s="32"/>
      <c r="M9" s="28" t="s">
        <v>24</v>
      </c>
      <c r="N9" s="32"/>
      <c r="O9" s="206" t="str">
        <f>'Rekapitulace stavby'!AN8</f>
        <v>20. 4. 2018</v>
      </c>
      <c r="P9" s="206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26</v>
      </c>
      <c r="E11" s="32"/>
      <c r="F11" s="32"/>
      <c r="G11" s="32"/>
      <c r="H11" s="32"/>
      <c r="I11" s="32"/>
      <c r="J11" s="32"/>
      <c r="K11" s="32"/>
      <c r="L11" s="32"/>
      <c r="M11" s="28" t="s">
        <v>27</v>
      </c>
      <c r="N11" s="32"/>
      <c r="O11" s="168" t="str">
        <f>IF('Rekapitulace stavby'!AN10="","",'Rekapitulace stavby'!AN10)</f>
        <v/>
      </c>
      <c r="P11" s="16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8" t="str">
        <f>IF('Rekapitulace stavby'!AN11="","",'Rekapitulace stavby'!AN11)</f>
        <v/>
      </c>
      <c r="P12" s="16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27</v>
      </c>
      <c r="N14" s="32"/>
      <c r="O14" s="168" t="str">
        <f>IF('Rekapitulace stavby'!AN13="","",'Rekapitulace stavby'!AN13)</f>
        <v/>
      </c>
      <c r="P14" s="16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8" t="str">
        <f>IF('Rekapitulace stavby'!AN14="","",'Rekapitulace stavby'!AN14)</f>
        <v/>
      </c>
      <c r="P15" s="16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27</v>
      </c>
      <c r="N17" s="32"/>
      <c r="O17" s="168" t="str">
        <f>IF('Rekapitulace stavby'!AN16="","",'Rekapitulace stavby'!AN16)</f>
        <v/>
      </c>
      <c r="P17" s="16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8" t="str">
        <f>IF('Rekapitulace stavby'!AN17="","",'Rekapitulace stavby'!AN17)</f>
        <v/>
      </c>
      <c r="P18" s="16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27</v>
      </c>
      <c r="N20" s="32"/>
      <c r="O20" s="168" t="str">
        <f>IF('Rekapitulace stavby'!AN19="","",'Rekapitulace stavby'!AN19)</f>
        <v/>
      </c>
      <c r="P20" s="16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8" t="str">
        <f>IF('Rekapitulace stavby'!AN20="","",'Rekapitulace stavby'!AN20)</f>
        <v/>
      </c>
      <c r="P21" s="16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71" t="s">
        <v>20</v>
      </c>
      <c r="F24" s="171"/>
      <c r="G24" s="171"/>
      <c r="H24" s="171"/>
      <c r="I24" s="171"/>
      <c r="J24" s="171"/>
      <c r="K24" s="171"/>
      <c r="L24" s="17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8" t="s">
        <v>100</v>
      </c>
      <c r="E27" s="32"/>
      <c r="F27" s="32"/>
      <c r="G27" s="32"/>
      <c r="H27" s="32"/>
      <c r="I27" s="32"/>
      <c r="J27" s="32"/>
      <c r="K27" s="32"/>
      <c r="L27" s="32"/>
      <c r="M27" s="172">
        <f>N88</f>
        <v>3730354.4</v>
      </c>
      <c r="N27" s="172"/>
      <c r="O27" s="172"/>
      <c r="P27" s="172"/>
      <c r="Q27" s="32"/>
      <c r="R27" s="33"/>
    </row>
    <row r="28" spans="2:18" s="1" customFormat="1" ht="14.45" customHeight="1">
      <c r="B28" s="31"/>
      <c r="C28" s="32"/>
      <c r="D28" s="30" t="s">
        <v>101</v>
      </c>
      <c r="E28" s="32"/>
      <c r="F28" s="32"/>
      <c r="G28" s="32"/>
      <c r="H28" s="32"/>
      <c r="I28" s="32"/>
      <c r="J28" s="32"/>
      <c r="K28" s="32"/>
      <c r="L28" s="32"/>
      <c r="M28" s="172">
        <f>N95</f>
        <v>0</v>
      </c>
      <c r="N28" s="172"/>
      <c r="O28" s="172"/>
      <c r="P28" s="17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9" t="s">
        <v>36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3730354.4</v>
      </c>
      <c r="N30" s="205"/>
      <c r="O30" s="205"/>
      <c r="P30" s="20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37</v>
      </c>
      <c r="E32" s="38" t="s">
        <v>38</v>
      </c>
      <c r="F32" s="39">
        <v>0.21</v>
      </c>
      <c r="G32" s="110" t="s">
        <v>39</v>
      </c>
      <c r="H32" s="208">
        <f>ROUND((SUM(BE95:BE96)+SUM(BE114:BE150)), 2)</f>
        <v>3730354.4</v>
      </c>
      <c r="I32" s="205"/>
      <c r="J32" s="205"/>
      <c r="K32" s="32"/>
      <c r="L32" s="32"/>
      <c r="M32" s="208">
        <f>ROUND(ROUND((SUM(BE95:BE96)+SUM(BE114:BE150)), 2)*F32, 2)</f>
        <v>783374.42</v>
      </c>
      <c r="N32" s="205"/>
      <c r="O32" s="205"/>
      <c r="P32" s="205"/>
      <c r="Q32" s="32"/>
      <c r="R32" s="33"/>
    </row>
    <row r="33" spans="2:18" s="1" customFormat="1" ht="14.45" customHeight="1">
      <c r="B33" s="31"/>
      <c r="C33" s="32"/>
      <c r="D33" s="32"/>
      <c r="E33" s="38" t="s">
        <v>40</v>
      </c>
      <c r="F33" s="39">
        <v>0.15</v>
      </c>
      <c r="G33" s="110" t="s">
        <v>39</v>
      </c>
      <c r="H33" s="208">
        <f>ROUND((SUM(BF95:BF96)+SUM(BF114:BF150)), 2)</f>
        <v>0</v>
      </c>
      <c r="I33" s="205"/>
      <c r="J33" s="205"/>
      <c r="K33" s="32"/>
      <c r="L33" s="32"/>
      <c r="M33" s="208">
        <f>ROUND(ROUND((SUM(BF95:BF96)+SUM(BF114:BF150)), 2)*F33, 2)</f>
        <v>0</v>
      </c>
      <c r="N33" s="205"/>
      <c r="O33" s="205"/>
      <c r="P33" s="20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41</v>
      </c>
      <c r="F34" s="39">
        <v>0.21</v>
      </c>
      <c r="G34" s="110" t="s">
        <v>39</v>
      </c>
      <c r="H34" s="208">
        <f>ROUND((SUM(BG95:BG96)+SUM(BG114:BG150)), 2)</f>
        <v>0</v>
      </c>
      <c r="I34" s="205"/>
      <c r="J34" s="205"/>
      <c r="K34" s="32"/>
      <c r="L34" s="32"/>
      <c r="M34" s="208">
        <v>0</v>
      </c>
      <c r="N34" s="205"/>
      <c r="O34" s="205"/>
      <c r="P34" s="20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42</v>
      </c>
      <c r="F35" s="39">
        <v>0.15</v>
      </c>
      <c r="G35" s="110" t="s">
        <v>39</v>
      </c>
      <c r="H35" s="208">
        <f>ROUND((SUM(BH95:BH96)+SUM(BH114:BH150)), 2)</f>
        <v>0</v>
      </c>
      <c r="I35" s="205"/>
      <c r="J35" s="205"/>
      <c r="K35" s="32"/>
      <c r="L35" s="32"/>
      <c r="M35" s="208">
        <v>0</v>
      </c>
      <c r="N35" s="205"/>
      <c r="O35" s="205"/>
      <c r="P35" s="20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43</v>
      </c>
      <c r="F36" s="39">
        <v>0</v>
      </c>
      <c r="G36" s="110" t="s">
        <v>39</v>
      </c>
      <c r="H36" s="208">
        <f>ROUND((SUM(BI95:BI96)+SUM(BI114:BI150)), 2)</f>
        <v>0</v>
      </c>
      <c r="I36" s="205"/>
      <c r="J36" s="205"/>
      <c r="K36" s="32"/>
      <c r="L36" s="32"/>
      <c r="M36" s="208">
        <v>0</v>
      </c>
      <c r="N36" s="205"/>
      <c r="O36" s="205"/>
      <c r="P36" s="20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6"/>
      <c r="D38" s="111" t="s">
        <v>44</v>
      </c>
      <c r="E38" s="75"/>
      <c r="F38" s="75"/>
      <c r="G38" s="112" t="s">
        <v>45</v>
      </c>
      <c r="H38" s="113" t="s">
        <v>46</v>
      </c>
      <c r="I38" s="75"/>
      <c r="J38" s="75"/>
      <c r="K38" s="75"/>
      <c r="L38" s="209">
        <f>SUM(M30:M36)</f>
        <v>4513728.82</v>
      </c>
      <c r="M38" s="209"/>
      <c r="N38" s="209"/>
      <c r="O38" s="209"/>
      <c r="P38" s="210"/>
      <c r="Q38" s="10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21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21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21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21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21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21" s="1" customFormat="1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1"/>
      <c r="C76" s="166" t="s">
        <v>102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3"/>
      <c r="T76" s="117"/>
      <c r="U76" s="117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7"/>
      <c r="U77" s="117"/>
    </row>
    <row r="78" spans="2:21" s="1" customFormat="1" ht="30" customHeight="1">
      <c r="B78" s="31"/>
      <c r="C78" s="28" t="s">
        <v>17</v>
      </c>
      <c r="D78" s="32"/>
      <c r="E78" s="32"/>
      <c r="F78" s="203" t="str">
        <f>F6</f>
        <v>Oprava traťového úseku Nové Město na Moravě - Žďár nad Sázavou</v>
      </c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32"/>
      <c r="R78" s="33"/>
      <c r="T78" s="117"/>
      <c r="U78" s="117"/>
    </row>
    <row r="79" spans="2:21" s="1" customFormat="1" ht="36.950000000000003" customHeight="1">
      <c r="B79" s="31"/>
      <c r="C79" s="65" t="s">
        <v>98</v>
      </c>
      <c r="D79" s="32"/>
      <c r="E79" s="32"/>
      <c r="F79" s="182" t="str">
        <f>F7</f>
        <v>03 - Zemní práce a k - 03 - Zemní práce a kabeli...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32"/>
      <c r="R79" s="33"/>
      <c r="T79" s="117"/>
      <c r="U79" s="117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7"/>
      <c r="U80" s="117"/>
    </row>
    <row r="81" spans="2:47" s="1" customFormat="1" ht="18" customHeight="1">
      <c r="B81" s="31"/>
      <c r="C81" s="28" t="s">
        <v>22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24</v>
      </c>
      <c r="L81" s="32"/>
      <c r="M81" s="206" t="str">
        <f>IF(O9="","",O9)</f>
        <v>20. 4. 2018</v>
      </c>
      <c r="N81" s="206"/>
      <c r="O81" s="206"/>
      <c r="P81" s="206"/>
      <c r="Q81" s="32"/>
      <c r="R81" s="33"/>
      <c r="T81" s="117"/>
      <c r="U81" s="117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7"/>
      <c r="U82" s="117"/>
    </row>
    <row r="83" spans="2:47" s="1" customFormat="1">
      <c r="B83" s="31"/>
      <c r="C83" s="28" t="s">
        <v>26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68" t="str">
        <f>E18</f>
        <v xml:space="preserve"> </v>
      </c>
      <c r="N83" s="168"/>
      <c r="O83" s="168"/>
      <c r="P83" s="168"/>
      <c r="Q83" s="168"/>
      <c r="R83" s="33"/>
      <c r="T83" s="117"/>
      <c r="U83" s="117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8" t="str">
        <f>E21</f>
        <v xml:space="preserve"> </v>
      </c>
      <c r="N84" s="168"/>
      <c r="O84" s="168"/>
      <c r="P84" s="168"/>
      <c r="Q84" s="168"/>
      <c r="R84" s="33"/>
      <c r="T84" s="117"/>
      <c r="U84" s="117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7"/>
      <c r="U85" s="117"/>
    </row>
    <row r="86" spans="2:47" s="1" customFormat="1" ht="29.25" customHeight="1">
      <c r="B86" s="31"/>
      <c r="C86" s="211" t="s">
        <v>103</v>
      </c>
      <c r="D86" s="212"/>
      <c r="E86" s="212"/>
      <c r="F86" s="212"/>
      <c r="G86" s="212"/>
      <c r="H86" s="106"/>
      <c r="I86" s="106"/>
      <c r="J86" s="106"/>
      <c r="K86" s="106"/>
      <c r="L86" s="106"/>
      <c r="M86" s="106"/>
      <c r="N86" s="211" t="s">
        <v>104</v>
      </c>
      <c r="O86" s="212"/>
      <c r="P86" s="212"/>
      <c r="Q86" s="212"/>
      <c r="R86" s="33"/>
      <c r="T86" s="117"/>
      <c r="U86" s="117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7"/>
      <c r="U87" s="117"/>
    </row>
    <row r="88" spans="2:47" s="1" customFormat="1" ht="29.25" customHeight="1">
      <c r="B88" s="31"/>
      <c r="C88" s="118" t="s">
        <v>105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9">
        <f>N114</f>
        <v>3730354.4</v>
      </c>
      <c r="O88" s="213"/>
      <c r="P88" s="213"/>
      <c r="Q88" s="213"/>
      <c r="R88" s="33"/>
      <c r="T88" s="117"/>
      <c r="U88" s="117"/>
      <c r="AU88" s="18" t="s">
        <v>106</v>
      </c>
    </row>
    <row r="89" spans="2:47" s="6" customFormat="1" ht="24.95" customHeight="1">
      <c r="B89" s="119"/>
      <c r="C89" s="120"/>
      <c r="D89" s="121" t="s">
        <v>349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14">
        <f>N115</f>
        <v>2189851.1</v>
      </c>
      <c r="O89" s="215"/>
      <c r="P89" s="215"/>
      <c r="Q89" s="215"/>
      <c r="R89" s="122"/>
      <c r="T89" s="123"/>
      <c r="U89" s="123"/>
    </row>
    <row r="90" spans="2:47" s="9" customFormat="1" ht="19.899999999999999" customHeight="1">
      <c r="B90" s="158"/>
      <c r="C90" s="159"/>
      <c r="D90" s="160" t="s">
        <v>350</v>
      </c>
      <c r="E90" s="159"/>
      <c r="F90" s="159"/>
      <c r="G90" s="159"/>
      <c r="H90" s="159"/>
      <c r="I90" s="159"/>
      <c r="J90" s="159"/>
      <c r="K90" s="159"/>
      <c r="L90" s="159"/>
      <c r="M90" s="159"/>
      <c r="N90" s="230">
        <f>N116</f>
        <v>2189851.1</v>
      </c>
      <c r="O90" s="231"/>
      <c r="P90" s="231"/>
      <c r="Q90" s="231"/>
      <c r="R90" s="161"/>
      <c r="T90" s="162"/>
      <c r="U90" s="162"/>
    </row>
    <row r="91" spans="2:47" s="6" customFormat="1" ht="24.95" customHeight="1">
      <c r="B91" s="119"/>
      <c r="C91" s="120"/>
      <c r="D91" s="121" t="s">
        <v>351</v>
      </c>
      <c r="E91" s="120"/>
      <c r="F91" s="120"/>
      <c r="G91" s="120"/>
      <c r="H91" s="120"/>
      <c r="I91" s="120"/>
      <c r="J91" s="120"/>
      <c r="K91" s="120"/>
      <c r="L91" s="120"/>
      <c r="M91" s="120"/>
      <c r="N91" s="214">
        <f>N123</f>
        <v>1044406.2</v>
      </c>
      <c r="O91" s="215"/>
      <c r="P91" s="215"/>
      <c r="Q91" s="215"/>
      <c r="R91" s="122"/>
      <c r="T91" s="123"/>
      <c r="U91" s="123"/>
    </row>
    <row r="92" spans="2:47" s="6" customFormat="1" ht="24.95" customHeight="1">
      <c r="B92" s="119"/>
      <c r="C92" s="120"/>
      <c r="D92" s="121" t="s">
        <v>352</v>
      </c>
      <c r="E92" s="120"/>
      <c r="F92" s="120"/>
      <c r="G92" s="120"/>
      <c r="H92" s="120"/>
      <c r="I92" s="120"/>
      <c r="J92" s="120"/>
      <c r="K92" s="120"/>
      <c r="L92" s="120"/>
      <c r="M92" s="120"/>
      <c r="N92" s="214">
        <f>N136</f>
        <v>129065.09999999999</v>
      </c>
      <c r="O92" s="215"/>
      <c r="P92" s="215"/>
      <c r="Q92" s="215"/>
      <c r="R92" s="122"/>
      <c r="T92" s="123"/>
      <c r="U92" s="123"/>
    </row>
    <row r="93" spans="2:47" s="6" customFormat="1" ht="24.95" customHeight="1">
      <c r="B93" s="119"/>
      <c r="C93" s="120"/>
      <c r="D93" s="121" t="s">
        <v>108</v>
      </c>
      <c r="E93" s="120"/>
      <c r="F93" s="120"/>
      <c r="G93" s="120"/>
      <c r="H93" s="120"/>
      <c r="I93" s="120"/>
      <c r="J93" s="120"/>
      <c r="K93" s="120"/>
      <c r="L93" s="120"/>
      <c r="M93" s="120"/>
      <c r="N93" s="214">
        <f>N141</f>
        <v>367032</v>
      </c>
      <c r="O93" s="215"/>
      <c r="P93" s="215"/>
      <c r="Q93" s="215"/>
      <c r="R93" s="122"/>
      <c r="T93" s="123"/>
      <c r="U93" s="123"/>
    </row>
    <row r="94" spans="2:47" s="1" customFormat="1" ht="21.75" customHeight="1"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3"/>
      <c r="T94" s="117"/>
      <c r="U94" s="117"/>
    </row>
    <row r="95" spans="2:47" s="1" customFormat="1" ht="29.25" customHeight="1">
      <c r="B95" s="31"/>
      <c r="C95" s="118" t="s">
        <v>109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213">
        <v>0</v>
      </c>
      <c r="O95" s="216"/>
      <c r="P95" s="216"/>
      <c r="Q95" s="216"/>
      <c r="R95" s="33"/>
      <c r="T95" s="124"/>
      <c r="U95" s="125" t="s">
        <v>37</v>
      </c>
    </row>
    <row r="96" spans="2:47" s="1" customFormat="1" ht="18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  <c r="T96" s="117"/>
      <c r="U96" s="117"/>
    </row>
    <row r="97" spans="2:21" s="1" customFormat="1" ht="29.25" customHeight="1">
      <c r="B97" s="31"/>
      <c r="C97" s="105" t="s">
        <v>90</v>
      </c>
      <c r="D97" s="106"/>
      <c r="E97" s="106"/>
      <c r="F97" s="106"/>
      <c r="G97" s="106"/>
      <c r="H97" s="106"/>
      <c r="I97" s="106"/>
      <c r="J97" s="106"/>
      <c r="K97" s="106"/>
      <c r="L97" s="200">
        <f>ROUND(SUM(N88+N95),2)</f>
        <v>3730354.4</v>
      </c>
      <c r="M97" s="200"/>
      <c r="N97" s="200"/>
      <c r="O97" s="200"/>
      <c r="P97" s="200"/>
      <c r="Q97" s="200"/>
      <c r="R97" s="33"/>
      <c r="T97" s="117"/>
      <c r="U97" s="117"/>
    </row>
    <row r="98" spans="2:21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  <c r="T98" s="117"/>
      <c r="U98" s="117"/>
    </row>
    <row r="102" spans="2:21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21" s="1" customFormat="1" ht="36.950000000000003" customHeight="1">
      <c r="B103" s="31"/>
      <c r="C103" s="166" t="s">
        <v>110</v>
      </c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33"/>
    </row>
    <row r="104" spans="2:21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21" s="1" customFormat="1" ht="30" customHeight="1">
      <c r="B105" s="31"/>
      <c r="C105" s="28" t="s">
        <v>17</v>
      </c>
      <c r="D105" s="32"/>
      <c r="E105" s="32"/>
      <c r="F105" s="203" t="str">
        <f>F6</f>
        <v>Oprava traťového úseku Nové Město na Moravě - Žďár nad Sázavou</v>
      </c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32"/>
      <c r="R105" s="33"/>
    </row>
    <row r="106" spans="2:21" s="1" customFormat="1" ht="36.950000000000003" customHeight="1">
      <c r="B106" s="31"/>
      <c r="C106" s="65" t="s">
        <v>98</v>
      </c>
      <c r="D106" s="32"/>
      <c r="E106" s="32"/>
      <c r="F106" s="182" t="str">
        <f>F7</f>
        <v>03 - Zemní práce a k - 03 - Zemní práce a kabeli...</v>
      </c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32"/>
      <c r="R106" s="33"/>
    </row>
    <row r="107" spans="2:21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21" s="1" customFormat="1" ht="18" customHeight="1">
      <c r="B108" s="31"/>
      <c r="C108" s="28" t="s">
        <v>22</v>
      </c>
      <c r="D108" s="32"/>
      <c r="E108" s="32"/>
      <c r="F108" s="26" t="str">
        <f>F9</f>
        <v xml:space="preserve"> </v>
      </c>
      <c r="G108" s="32"/>
      <c r="H108" s="32"/>
      <c r="I108" s="32"/>
      <c r="J108" s="32"/>
      <c r="K108" s="28" t="s">
        <v>24</v>
      </c>
      <c r="L108" s="32"/>
      <c r="M108" s="206" t="str">
        <f>IF(O9="","",O9)</f>
        <v>20. 4. 2018</v>
      </c>
      <c r="N108" s="206"/>
      <c r="O108" s="206"/>
      <c r="P108" s="206"/>
      <c r="Q108" s="32"/>
      <c r="R108" s="33"/>
    </row>
    <row r="109" spans="2:21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21" s="1" customFormat="1">
      <c r="B110" s="31"/>
      <c r="C110" s="28" t="s">
        <v>26</v>
      </c>
      <c r="D110" s="32"/>
      <c r="E110" s="32"/>
      <c r="F110" s="26" t="str">
        <f>E12</f>
        <v xml:space="preserve"> </v>
      </c>
      <c r="G110" s="32"/>
      <c r="H110" s="32"/>
      <c r="I110" s="32"/>
      <c r="J110" s="32"/>
      <c r="K110" s="28" t="s">
        <v>30</v>
      </c>
      <c r="L110" s="32"/>
      <c r="M110" s="168" t="str">
        <f>E18</f>
        <v xml:space="preserve"> </v>
      </c>
      <c r="N110" s="168"/>
      <c r="O110" s="168"/>
      <c r="P110" s="168"/>
      <c r="Q110" s="168"/>
      <c r="R110" s="33"/>
    </row>
    <row r="111" spans="2:21" s="1" customFormat="1" ht="14.45" customHeight="1">
      <c r="B111" s="31"/>
      <c r="C111" s="28" t="s">
        <v>29</v>
      </c>
      <c r="D111" s="32"/>
      <c r="E111" s="32"/>
      <c r="F111" s="26" t="str">
        <f>IF(E15="","",E15)</f>
        <v xml:space="preserve"> </v>
      </c>
      <c r="G111" s="32"/>
      <c r="H111" s="32"/>
      <c r="I111" s="32"/>
      <c r="J111" s="32"/>
      <c r="K111" s="28" t="s">
        <v>32</v>
      </c>
      <c r="L111" s="32"/>
      <c r="M111" s="168" t="str">
        <f>E21</f>
        <v xml:space="preserve"> </v>
      </c>
      <c r="N111" s="168"/>
      <c r="O111" s="168"/>
      <c r="P111" s="168"/>
      <c r="Q111" s="168"/>
      <c r="R111" s="33"/>
    </row>
    <row r="112" spans="2:21" s="1" customFormat="1" ht="10.3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7" customFormat="1" ht="29.25" customHeight="1">
      <c r="B113" s="126"/>
      <c r="C113" s="127" t="s">
        <v>111</v>
      </c>
      <c r="D113" s="128" t="s">
        <v>112</v>
      </c>
      <c r="E113" s="128" t="s">
        <v>55</v>
      </c>
      <c r="F113" s="217" t="s">
        <v>113</v>
      </c>
      <c r="G113" s="217"/>
      <c r="H113" s="217"/>
      <c r="I113" s="217"/>
      <c r="J113" s="128" t="s">
        <v>114</v>
      </c>
      <c r="K113" s="128" t="s">
        <v>115</v>
      </c>
      <c r="L113" s="217" t="s">
        <v>116</v>
      </c>
      <c r="M113" s="217"/>
      <c r="N113" s="217" t="s">
        <v>104</v>
      </c>
      <c r="O113" s="217"/>
      <c r="P113" s="217"/>
      <c r="Q113" s="218"/>
      <c r="R113" s="129"/>
      <c r="T113" s="76" t="s">
        <v>117</v>
      </c>
      <c r="U113" s="77" t="s">
        <v>37</v>
      </c>
      <c r="V113" s="77" t="s">
        <v>118</v>
      </c>
      <c r="W113" s="77" t="s">
        <v>119</v>
      </c>
      <c r="X113" s="77" t="s">
        <v>120</v>
      </c>
      <c r="Y113" s="77" t="s">
        <v>121</v>
      </c>
      <c r="Z113" s="77" t="s">
        <v>122</v>
      </c>
      <c r="AA113" s="78" t="s">
        <v>123</v>
      </c>
    </row>
    <row r="114" spans="2:65" s="1" customFormat="1" ht="29.25" customHeight="1">
      <c r="B114" s="31"/>
      <c r="C114" s="80" t="s">
        <v>100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23">
        <f>BK114</f>
        <v>3730354.4</v>
      </c>
      <c r="O114" s="224"/>
      <c r="P114" s="224"/>
      <c r="Q114" s="224"/>
      <c r="R114" s="33"/>
      <c r="T114" s="79"/>
      <c r="U114" s="47"/>
      <c r="V114" s="47"/>
      <c r="W114" s="130">
        <f>W115+W123+W136+W141</f>
        <v>0</v>
      </c>
      <c r="X114" s="47"/>
      <c r="Y114" s="130">
        <f>Y115+Y123+Y136+Y141</f>
        <v>0</v>
      </c>
      <c r="Z114" s="47"/>
      <c r="AA114" s="131">
        <f>AA115+AA123+AA136+AA141</f>
        <v>0</v>
      </c>
      <c r="AT114" s="18" t="s">
        <v>72</v>
      </c>
      <c r="AU114" s="18" t="s">
        <v>106</v>
      </c>
      <c r="BK114" s="132">
        <f>BK115+BK123+BK136+BK141</f>
        <v>3730354.4</v>
      </c>
    </row>
    <row r="115" spans="2:65" s="8" customFormat="1" ht="37.35" customHeight="1">
      <c r="B115" s="133"/>
      <c r="C115" s="134"/>
      <c r="D115" s="135" t="s">
        <v>349</v>
      </c>
      <c r="E115" s="135"/>
      <c r="F115" s="135"/>
      <c r="G115" s="135"/>
      <c r="H115" s="135"/>
      <c r="I115" s="135"/>
      <c r="J115" s="135"/>
      <c r="K115" s="135"/>
      <c r="L115" s="135"/>
      <c r="M115" s="135"/>
      <c r="N115" s="232">
        <f>BK115</f>
        <v>2189851.1</v>
      </c>
      <c r="O115" s="214"/>
      <c r="P115" s="214"/>
      <c r="Q115" s="214"/>
      <c r="R115" s="136"/>
      <c r="T115" s="137"/>
      <c r="U115" s="134"/>
      <c r="V115" s="134"/>
      <c r="W115" s="138">
        <f>W116</f>
        <v>0</v>
      </c>
      <c r="X115" s="134"/>
      <c r="Y115" s="138">
        <f>Y116</f>
        <v>0</v>
      </c>
      <c r="Z115" s="134"/>
      <c r="AA115" s="139">
        <f>AA116</f>
        <v>0</v>
      </c>
      <c r="AR115" s="140" t="s">
        <v>133</v>
      </c>
      <c r="AT115" s="141" t="s">
        <v>72</v>
      </c>
      <c r="AU115" s="141" t="s">
        <v>73</v>
      </c>
      <c r="AY115" s="140" t="s">
        <v>125</v>
      </c>
      <c r="BK115" s="142">
        <f>BK116</f>
        <v>2189851.1</v>
      </c>
    </row>
    <row r="116" spans="2:65" s="8" customFormat="1" ht="19.899999999999999" customHeight="1">
      <c r="B116" s="133"/>
      <c r="C116" s="134"/>
      <c r="D116" s="163" t="s">
        <v>350</v>
      </c>
      <c r="E116" s="163"/>
      <c r="F116" s="163"/>
      <c r="G116" s="163"/>
      <c r="H116" s="163"/>
      <c r="I116" s="163"/>
      <c r="J116" s="163"/>
      <c r="K116" s="163"/>
      <c r="L116" s="163"/>
      <c r="M116" s="163"/>
      <c r="N116" s="233">
        <f>BK116</f>
        <v>2189851.1</v>
      </c>
      <c r="O116" s="234"/>
      <c r="P116" s="234"/>
      <c r="Q116" s="234"/>
      <c r="R116" s="136"/>
      <c r="T116" s="137"/>
      <c r="U116" s="134"/>
      <c r="V116" s="134"/>
      <c r="W116" s="138">
        <f>SUM(W117:W122)</f>
        <v>0</v>
      </c>
      <c r="X116" s="134"/>
      <c r="Y116" s="138">
        <f>SUM(Y117:Y122)</f>
        <v>0</v>
      </c>
      <c r="Z116" s="134"/>
      <c r="AA116" s="139">
        <f>SUM(AA117:AA122)</f>
        <v>0</v>
      </c>
      <c r="AR116" s="140" t="s">
        <v>133</v>
      </c>
      <c r="AT116" s="141" t="s">
        <v>72</v>
      </c>
      <c r="AU116" s="141" t="s">
        <v>80</v>
      </c>
      <c r="AY116" s="140" t="s">
        <v>125</v>
      </c>
      <c r="BK116" s="142">
        <f>SUM(BK117:BK122)</f>
        <v>2189851.1</v>
      </c>
    </row>
    <row r="117" spans="2:65" s="1" customFormat="1" ht="76.5" customHeight="1">
      <c r="B117" s="31"/>
      <c r="C117" s="151" t="s">
        <v>80</v>
      </c>
      <c r="D117" s="151" t="s">
        <v>248</v>
      </c>
      <c r="E117" s="152" t="s">
        <v>353</v>
      </c>
      <c r="F117" s="222" t="s">
        <v>354</v>
      </c>
      <c r="G117" s="222"/>
      <c r="H117" s="222"/>
      <c r="I117" s="222"/>
      <c r="J117" s="153" t="s">
        <v>242</v>
      </c>
      <c r="K117" s="154">
        <v>3907</v>
      </c>
      <c r="L117" s="221">
        <v>402.55</v>
      </c>
      <c r="M117" s="221"/>
      <c r="N117" s="221">
        <f t="shared" ref="N117:N122" si="0">ROUND(L117*K117,2)</f>
        <v>1572762.85</v>
      </c>
      <c r="O117" s="221"/>
      <c r="P117" s="221"/>
      <c r="Q117" s="221"/>
      <c r="R117" s="33"/>
      <c r="T117" s="147" t="s">
        <v>20</v>
      </c>
      <c r="U117" s="40" t="s">
        <v>38</v>
      </c>
      <c r="V117" s="148">
        <v>0</v>
      </c>
      <c r="W117" s="148">
        <f t="shared" ref="W117:W122" si="1">V117*K117</f>
        <v>0</v>
      </c>
      <c r="X117" s="148">
        <v>0</v>
      </c>
      <c r="Y117" s="148">
        <f t="shared" ref="Y117:Y122" si="2">X117*K117</f>
        <v>0</v>
      </c>
      <c r="Z117" s="148">
        <v>0</v>
      </c>
      <c r="AA117" s="149">
        <f t="shared" ref="AA117:AA122" si="3">Z117*K117</f>
        <v>0</v>
      </c>
      <c r="AR117" s="18" t="s">
        <v>235</v>
      </c>
      <c r="AT117" s="18" t="s">
        <v>248</v>
      </c>
      <c r="AU117" s="18" t="s">
        <v>96</v>
      </c>
      <c r="AY117" s="18" t="s">
        <v>125</v>
      </c>
      <c r="BE117" s="150">
        <f t="shared" ref="BE117:BE122" si="4">IF(U117="základní",N117,0)</f>
        <v>1572762.85</v>
      </c>
      <c r="BF117" s="150">
        <f t="shared" ref="BF117:BF122" si="5">IF(U117="snížená",N117,0)</f>
        <v>0</v>
      </c>
      <c r="BG117" s="150">
        <f t="shared" ref="BG117:BG122" si="6">IF(U117="zákl. přenesená",N117,0)</f>
        <v>0</v>
      </c>
      <c r="BH117" s="150">
        <f t="shared" ref="BH117:BH122" si="7">IF(U117="sníž. přenesená",N117,0)</f>
        <v>0</v>
      </c>
      <c r="BI117" s="150">
        <f t="shared" ref="BI117:BI122" si="8">IF(U117="nulová",N117,0)</f>
        <v>0</v>
      </c>
      <c r="BJ117" s="18" t="s">
        <v>80</v>
      </c>
      <c r="BK117" s="150">
        <f t="shared" ref="BK117:BK122" si="9">ROUND(L117*K117,2)</f>
        <v>1572762.85</v>
      </c>
      <c r="BL117" s="18" t="s">
        <v>235</v>
      </c>
      <c r="BM117" s="18" t="s">
        <v>96</v>
      </c>
    </row>
    <row r="118" spans="2:65" s="1" customFormat="1" ht="51" customHeight="1">
      <c r="B118" s="31"/>
      <c r="C118" s="151" t="s">
        <v>96</v>
      </c>
      <c r="D118" s="151" t="s">
        <v>248</v>
      </c>
      <c r="E118" s="152" t="s">
        <v>355</v>
      </c>
      <c r="F118" s="222" t="s">
        <v>356</v>
      </c>
      <c r="G118" s="222"/>
      <c r="H118" s="222"/>
      <c r="I118" s="222"/>
      <c r="J118" s="153" t="s">
        <v>242</v>
      </c>
      <c r="K118" s="154">
        <v>3907</v>
      </c>
      <c r="L118" s="221">
        <v>15.57</v>
      </c>
      <c r="M118" s="221"/>
      <c r="N118" s="221">
        <f t="shared" si="0"/>
        <v>60831.99</v>
      </c>
      <c r="O118" s="221"/>
      <c r="P118" s="221"/>
      <c r="Q118" s="221"/>
      <c r="R118" s="33"/>
      <c r="T118" s="147" t="s">
        <v>20</v>
      </c>
      <c r="U118" s="40" t="s">
        <v>38</v>
      </c>
      <c r="V118" s="148">
        <v>0</v>
      </c>
      <c r="W118" s="148">
        <f t="shared" si="1"/>
        <v>0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18" t="s">
        <v>235</v>
      </c>
      <c r="AT118" s="18" t="s">
        <v>248</v>
      </c>
      <c r="AU118" s="18" t="s">
        <v>96</v>
      </c>
      <c r="AY118" s="18" t="s">
        <v>125</v>
      </c>
      <c r="BE118" s="150">
        <f t="shared" si="4"/>
        <v>60831.99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18" t="s">
        <v>80</v>
      </c>
      <c r="BK118" s="150">
        <f t="shared" si="9"/>
        <v>60831.99</v>
      </c>
      <c r="BL118" s="18" t="s">
        <v>235</v>
      </c>
      <c r="BM118" s="18" t="s">
        <v>124</v>
      </c>
    </row>
    <row r="119" spans="2:65" s="1" customFormat="1" ht="51" customHeight="1">
      <c r="B119" s="31"/>
      <c r="C119" s="151" t="s">
        <v>133</v>
      </c>
      <c r="D119" s="151" t="s">
        <v>248</v>
      </c>
      <c r="E119" s="152" t="s">
        <v>357</v>
      </c>
      <c r="F119" s="222" t="s">
        <v>358</v>
      </c>
      <c r="G119" s="222"/>
      <c r="H119" s="222"/>
      <c r="I119" s="222"/>
      <c r="J119" s="153" t="s">
        <v>242</v>
      </c>
      <c r="K119" s="154">
        <v>3907</v>
      </c>
      <c r="L119" s="221">
        <v>11.68</v>
      </c>
      <c r="M119" s="221"/>
      <c r="N119" s="221">
        <f t="shared" si="0"/>
        <v>45633.760000000002</v>
      </c>
      <c r="O119" s="221"/>
      <c r="P119" s="221"/>
      <c r="Q119" s="221"/>
      <c r="R119" s="33"/>
      <c r="T119" s="147" t="s">
        <v>20</v>
      </c>
      <c r="U119" s="40" t="s">
        <v>38</v>
      </c>
      <c r="V119" s="148">
        <v>0</v>
      </c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18" t="s">
        <v>235</v>
      </c>
      <c r="AT119" s="18" t="s">
        <v>248</v>
      </c>
      <c r="AU119" s="18" t="s">
        <v>96</v>
      </c>
      <c r="AY119" s="18" t="s">
        <v>125</v>
      </c>
      <c r="BE119" s="150">
        <f t="shared" si="4"/>
        <v>45633.760000000002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18" t="s">
        <v>80</v>
      </c>
      <c r="BK119" s="150">
        <f t="shared" si="9"/>
        <v>45633.760000000002</v>
      </c>
      <c r="BL119" s="18" t="s">
        <v>235</v>
      </c>
      <c r="BM119" s="18" t="s">
        <v>136</v>
      </c>
    </row>
    <row r="120" spans="2:65" s="1" customFormat="1" ht="38.25" customHeight="1">
      <c r="B120" s="31"/>
      <c r="C120" s="151" t="s">
        <v>188</v>
      </c>
      <c r="D120" s="151" t="s">
        <v>248</v>
      </c>
      <c r="E120" s="152" t="s">
        <v>359</v>
      </c>
      <c r="F120" s="222" t="s">
        <v>360</v>
      </c>
      <c r="G120" s="222"/>
      <c r="H120" s="222"/>
      <c r="I120" s="222"/>
      <c r="J120" s="153" t="s">
        <v>242</v>
      </c>
      <c r="K120" s="154">
        <v>60</v>
      </c>
      <c r="L120" s="221">
        <v>2020</v>
      </c>
      <c r="M120" s="221"/>
      <c r="N120" s="221">
        <f t="shared" si="0"/>
        <v>121200</v>
      </c>
      <c r="O120" s="221"/>
      <c r="P120" s="221"/>
      <c r="Q120" s="221"/>
      <c r="R120" s="33"/>
      <c r="T120" s="147" t="s">
        <v>20</v>
      </c>
      <c r="U120" s="40" t="s">
        <v>38</v>
      </c>
      <c r="V120" s="148">
        <v>0</v>
      </c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18" t="s">
        <v>235</v>
      </c>
      <c r="AT120" s="18" t="s">
        <v>248</v>
      </c>
      <c r="AU120" s="18" t="s">
        <v>96</v>
      </c>
      <c r="AY120" s="18" t="s">
        <v>125</v>
      </c>
      <c r="BE120" s="150">
        <f t="shared" si="4"/>
        <v>121200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18" t="s">
        <v>80</v>
      </c>
      <c r="BK120" s="150">
        <f t="shared" si="9"/>
        <v>121200</v>
      </c>
      <c r="BL120" s="18" t="s">
        <v>235</v>
      </c>
      <c r="BM120" s="18" t="s">
        <v>139</v>
      </c>
    </row>
    <row r="121" spans="2:65" s="1" customFormat="1" ht="51" customHeight="1">
      <c r="B121" s="31"/>
      <c r="C121" s="151" t="s">
        <v>124</v>
      </c>
      <c r="D121" s="151" t="s">
        <v>248</v>
      </c>
      <c r="E121" s="152" t="s">
        <v>361</v>
      </c>
      <c r="F121" s="222" t="s">
        <v>362</v>
      </c>
      <c r="G121" s="222"/>
      <c r="H121" s="222"/>
      <c r="I121" s="222"/>
      <c r="J121" s="153" t="s">
        <v>242</v>
      </c>
      <c r="K121" s="154">
        <v>3907</v>
      </c>
      <c r="L121" s="221">
        <v>80</v>
      </c>
      <c r="M121" s="221"/>
      <c r="N121" s="221">
        <f t="shared" si="0"/>
        <v>312560</v>
      </c>
      <c r="O121" s="221"/>
      <c r="P121" s="221"/>
      <c r="Q121" s="221"/>
      <c r="R121" s="33"/>
      <c r="T121" s="147" t="s">
        <v>20</v>
      </c>
      <c r="U121" s="40" t="s">
        <v>38</v>
      </c>
      <c r="V121" s="148">
        <v>0</v>
      </c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18" t="s">
        <v>235</v>
      </c>
      <c r="AT121" s="18" t="s">
        <v>248</v>
      </c>
      <c r="AU121" s="18" t="s">
        <v>96</v>
      </c>
      <c r="AY121" s="18" t="s">
        <v>125</v>
      </c>
      <c r="BE121" s="150">
        <f t="shared" si="4"/>
        <v>312560</v>
      </c>
      <c r="BF121" s="150">
        <f t="shared" si="5"/>
        <v>0</v>
      </c>
      <c r="BG121" s="150">
        <f t="shared" si="6"/>
        <v>0</v>
      </c>
      <c r="BH121" s="150">
        <f t="shared" si="7"/>
        <v>0</v>
      </c>
      <c r="BI121" s="150">
        <f t="shared" si="8"/>
        <v>0</v>
      </c>
      <c r="BJ121" s="18" t="s">
        <v>80</v>
      </c>
      <c r="BK121" s="150">
        <f t="shared" si="9"/>
        <v>312560</v>
      </c>
      <c r="BL121" s="18" t="s">
        <v>235</v>
      </c>
      <c r="BM121" s="18" t="s">
        <v>143</v>
      </c>
    </row>
    <row r="122" spans="2:65" s="1" customFormat="1" ht="51" customHeight="1">
      <c r="B122" s="31"/>
      <c r="C122" s="151" t="s">
        <v>140</v>
      </c>
      <c r="D122" s="151" t="s">
        <v>248</v>
      </c>
      <c r="E122" s="152" t="s">
        <v>363</v>
      </c>
      <c r="F122" s="222" t="s">
        <v>364</v>
      </c>
      <c r="G122" s="222"/>
      <c r="H122" s="222"/>
      <c r="I122" s="222"/>
      <c r="J122" s="153" t="s">
        <v>365</v>
      </c>
      <c r="K122" s="154">
        <v>2150</v>
      </c>
      <c r="L122" s="221">
        <v>35.75</v>
      </c>
      <c r="M122" s="221"/>
      <c r="N122" s="221">
        <f t="shared" si="0"/>
        <v>76862.5</v>
      </c>
      <c r="O122" s="221"/>
      <c r="P122" s="221"/>
      <c r="Q122" s="221"/>
      <c r="R122" s="33"/>
      <c r="T122" s="147" t="s">
        <v>20</v>
      </c>
      <c r="U122" s="40" t="s">
        <v>38</v>
      </c>
      <c r="V122" s="148">
        <v>0</v>
      </c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18" t="s">
        <v>235</v>
      </c>
      <c r="AT122" s="18" t="s">
        <v>248</v>
      </c>
      <c r="AU122" s="18" t="s">
        <v>96</v>
      </c>
      <c r="AY122" s="18" t="s">
        <v>125</v>
      </c>
      <c r="BE122" s="150">
        <f t="shared" si="4"/>
        <v>76862.5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8" t="s">
        <v>80</v>
      </c>
      <c r="BK122" s="150">
        <f t="shared" si="9"/>
        <v>76862.5</v>
      </c>
      <c r="BL122" s="18" t="s">
        <v>235</v>
      </c>
      <c r="BM122" s="18" t="s">
        <v>146</v>
      </c>
    </row>
    <row r="123" spans="2:65" s="8" customFormat="1" ht="37.35" customHeight="1">
      <c r="B123" s="133"/>
      <c r="C123" s="134"/>
      <c r="D123" s="135" t="s">
        <v>351</v>
      </c>
      <c r="E123" s="135"/>
      <c r="F123" s="135"/>
      <c r="G123" s="135"/>
      <c r="H123" s="135"/>
      <c r="I123" s="135"/>
      <c r="J123" s="135"/>
      <c r="K123" s="135"/>
      <c r="L123" s="135"/>
      <c r="M123" s="135"/>
      <c r="N123" s="227">
        <f>BK123</f>
        <v>1044406.2</v>
      </c>
      <c r="O123" s="228"/>
      <c r="P123" s="228"/>
      <c r="Q123" s="228"/>
      <c r="R123" s="136"/>
      <c r="T123" s="137"/>
      <c r="U123" s="134"/>
      <c r="V123" s="134"/>
      <c r="W123" s="138">
        <f>SUM(W124:W135)</f>
        <v>0</v>
      </c>
      <c r="X123" s="134"/>
      <c r="Y123" s="138">
        <f>SUM(Y124:Y135)</f>
        <v>0</v>
      </c>
      <c r="Z123" s="134"/>
      <c r="AA123" s="139">
        <f>SUM(AA124:AA135)</f>
        <v>0</v>
      </c>
      <c r="AR123" s="140" t="s">
        <v>124</v>
      </c>
      <c r="AT123" s="141" t="s">
        <v>72</v>
      </c>
      <c r="AU123" s="141" t="s">
        <v>73</v>
      </c>
      <c r="AY123" s="140" t="s">
        <v>125</v>
      </c>
      <c r="BK123" s="142">
        <f>SUM(BK124:BK135)</f>
        <v>1044406.2</v>
      </c>
    </row>
    <row r="124" spans="2:65" s="1" customFormat="1" ht="25.5" customHeight="1">
      <c r="B124" s="31"/>
      <c r="C124" s="151" t="s">
        <v>181</v>
      </c>
      <c r="D124" s="151" t="s">
        <v>248</v>
      </c>
      <c r="E124" s="152" t="s">
        <v>366</v>
      </c>
      <c r="F124" s="222" t="s">
        <v>367</v>
      </c>
      <c r="G124" s="222"/>
      <c r="H124" s="222"/>
      <c r="I124" s="222"/>
      <c r="J124" s="153" t="s">
        <v>129</v>
      </c>
      <c r="K124" s="154">
        <v>1</v>
      </c>
      <c r="L124" s="221">
        <v>4980</v>
      </c>
      <c r="M124" s="221"/>
      <c r="N124" s="221">
        <f t="shared" ref="N124:N135" si="10">ROUND(L124*K124,2)</f>
        <v>4980</v>
      </c>
      <c r="O124" s="221"/>
      <c r="P124" s="221"/>
      <c r="Q124" s="221"/>
      <c r="R124" s="33"/>
      <c r="T124" s="147" t="s">
        <v>20</v>
      </c>
      <c r="U124" s="40" t="s">
        <v>38</v>
      </c>
      <c r="V124" s="148">
        <v>0</v>
      </c>
      <c r="W124" s="148">
        <f t="shared" ref="W124:W135" si="11">V124*K124</f>
        <v>0</v>
      </c>
      <c r="X124" s="148">
        <v>0</v>
      </c>
      <c r="Y124" s="148">
        <f t="shared" ref="Y124:Y135" si="12">X124*K124</f>
        <v>0</v>
      </c>
      <c r="Z124" s="148">
        <v>0</v>
      </c>
      <c r="AA124" s="149">
        <f t="shared" ref="AA124:AA135" si="13">Z124*K124</f>
        <v>0</v>
      </c>
      <c r="AR124" s="18" t="s">
        <v>130</v>
      </c>
      <c r="AT124" s="18" t="s">
        <v>248</v>
      </c>
      <c r="AU124" s="18" t="s">
        <v>80</v>
      </c>
      <c r="AY124" s="18" t="s">
        <v>125</v>
      </c>
      <c r="BE124" s="150">
        <f t="shared" ref="BE124:BE135" si="14">IF(U124="základní",N124,0)</f>
        <v>4980</v>
      </c>
      <c r="BF124" s="150">
        <f t="shared" ref="BF124:BF135" si="15">IF(U124="snížená",N124,0)</f>
        <v>0</v>
      </c>
      <c r="BG124" s="150">
        <f t="shared" ref="BG124:BG135" si="16">IF(U124="zákl. přenesená",N124,0)</f>
        <v>0</v>
      </c>
      <c r="BH124" s="150">
        <f t="shared" ref="BH124:BH135" si="17">IF(U124="sníž. přenesená",N124,0)</f>
        <v>0</v>
      </c>
      <c r="BI124" s="150">
        <f t="shared" ref="BI124:BI135" si="18">IF(U124="nulová",N124,0)</f>
        <v>0</v>
      </c>
      <c r="BJ124" s="18" t="s">
        <v>80</v>
      </c>
      <c r="BK124" s="150">
        <f t="shared" ref="BK124:BK135" si="19">ROUND(L124*K124,2)</f>
        <v>4980</v>
      </c>
      <c r="BL124" s="18" t="s">
        <v>130</v>
      </c>
      <c r="BM124" s="18" t="s">
        <v>150</v>
      </c>
    </row>
    <row r="125" spans="2:65" s="1" customFormat="1" ht="25.5" customHeight="1">
      <c r="B125" s="31"/>
      <c r="C125" s="151" t="s">
        <v>157</v>
      </c>
      <c r="D125" s="151" t="s">
        <v>248</v>
      </c>
      <c r="E125" s="152" t="s">
        <v>368</v>
      </c>
      <c r="F125" s="222" t="s">
        <v>369</v>
      </c>
      <c r="G125" s="222"/>
      <c r="H125" s="222"/>
      <c r="I125" s="222"/>
      <c r="J125" s="153" t="s">
        <v>242</v>
      </c>
      <c r="K125" s="154">
        <v>5920</v>
      </c>
      <c r="L125" s="221">
        <v>6.41</v>
      </c>
      <c r="M125" s="221"/>
      <c r="N125" s="221">
        <f t="shared" si="10"/>
        <v>37947.199999999997</v>
      </c>
      <c r="O125" s="221"/>
      <c r="P125" s="221"/>
      <c r="Q125" s="221"/>
      <c r="R125" s="33"/>
      <c r="T125" s="147" t="s">
        <v>20</v>
      </c>
      <c r="U125" s="40" t="s">
        <v>38</v>
      </c>
      <c r="V125" s="148">
        <v>0</v>
      </c>
      <c r="W125" s="148">
        <f t="shared" si="11"/>
        <v>0</v>
      </c>
      <c r="X125" s="148">
        <v>0</v>
      </c>
      <c r="Y125" s="148">
        <f t="shared" si="12"/>
        <v>0</v>
      </c>
      <c r="Z125" s="148">
        <v>0</v>
      </c>
      <c r="AA125" s="149">
        <f t="shared" si="13"/>
        <v>0</v>
      </c>
      <c r="AR125" s="18" t="s">
        <v>130</v>
      </c>
      <c r="AT125" s="18" t="s">
        <v>248</v>
      </c>
      <c r="AU125" s="18" t="s">
        <v>80</v>
      </c>
      <c r="AY125" s="18" t="s">
        <v>125</v>
      </c>
      <c r="BE125" s="150">
        <f t="shared" si="14"/>
        <v>37947.199999999997</v>
      </c>
      <c r="BF125" s="150">
        <f t="shared" si="15"/>
        <v>0</v>
      </c>
      <c r="BG125" s="150">
        <f t="shared" si="16"/>
        <v>0</v>
      </c>
      <c r="BH125" s="150">
        <f t="shared" si="17"/>
        <v>0</v>
      </c>
      <c r="BI125" s="150">
        <f t="shared" si="18"/>
        <v>0</v>
      </c>
      <c r="BJ125" s="18" t="s">
        <v>80</v>
      </c>
      <c r="BK125" s="150">
        <f t="shared" si="19"/>
        <v>37947.199999999997</v>
      </c>
      <c r="BL125" s="18" t="s">
        <v>130</v>
      </c>
      <c r="BM125" s="18" t="s">
        <v>153</v>
      </c>
    </row>
    <row r="126" spans="2:65" s="1" customFormat="1" ht="51" customHeight="1">
      <c r="B126" s="31"/>
      <c r="C126" s="151" t="s">
        <v>136</v>
      </c>
      <c r="D126" s="151" t="s">
        <v>248</v>
      </c>
      <c r="E126" s="152" t="s">
        <v>370</v>
      </c>
      <c r="F126" s="222" t="s">
        <v>371</v>
      </c>
      <c r="G126" s="222"/>
      <c r="H126" s="222"/>
      <c r="I126" s="222"/>
      <c r="J126" s="153" t="s">
        <v>129</v>
      </c>
      <c r="K126" s="154">
        <v>18</v>
      </c>
      <c r="L126" s="221">
        <v>276</v>
      </c>
      <c r="M126" s="221"/>
      <c r="N126" s="221">
        <f t="shared" si="10"/>
        <v>4968</v>
      </c>
      <c r="O126" s="221"/>
      <c r="P126" s="221"/>
      <c r="Q126" s="221"/>
      <c r="R126" s="33"/>
      <c r="T126" s="147" t="s">
        <v>20</v>
      </c>
      <c r="U126" s="40" t="s">
        <v>38</v>
      </c>
      <c r="V126" s="148">
        <v>0</v>
      </c>
      <c r="W126" s="148">
        <f t="shared" si="11"/>
        <v>0</v>
      </c>
      <c r="X126" s="148">
        <v>0</v>
      </c>
      <c r="Y126" s="148">
        <f t="shared" si="12"/>
        <v>0</v>
      </c>
      <c r="Z126" s="148">
        <v>0</v>
      </c>
      <c r="AA126" s="149">
        <f t="shared" si="13"/>
        <v>0</v>
      </c>
      <c r="AR126" s="18" t="s">
        <v>130</v>
      </c>
      <c r="AT126" s="18" t="s">
        <v>248</v>
      </c>
      <c r="AU126" s="18" t="s">
        <v>80</v>
      </c>
      <c r="AY126" s="18" t="s">
        <v>125</v>
      </c>
      <c r="BE126" s="150">
        <f t="shared" si="14"/>
        <v>4968</v>
      </c>
      <c r="BF126" s="150">
        <f t="shared" si="15"/>
        <v>0</v>
      </c>
      <c r="BG126" s="150">
        <f t="shared" si="16"/>
        <v>0</v>
      </c>
      <c r="BH126" s="150">
        <f t="shared" si="17"/>
        <v>0</v>
      </c>
      <c r="BI126" s="150">
        <f t="shared" si="18"/>
        <v>0</v>
      </c>
      <c r="BJ126" s="18" t="s">
        <v>80</v>
      </c>
      <c r="BK126" s="150">
        <f t="shared" si="19"/>
        <v>4968</v>
      </c>
      <c r="BL126" s="18" t="s">
        <v>130</v>
      </c>
      <c r="BM126" s="18" t="s">
        <v>157</v>
      </c>
    </row>
    <row r="127" spans="2:65" s="1" customFormat="1" ht="16.5" customHeight="1">
      <c r="B127" s="31"/>
      <c r="C127" s="143" t="s">
        <v>147</v>
      </c>
      <c r="D127" s="143" t="s">
        <v>126</v>
      </c>
      <c r="E127" s="144" t="s">
        <v>372</v>
      </c>
      <c r="F127" s="219" t="s">
        <v>373</v>
      </c>
      <c r="G127" s="219"/>
      <c r="H127" s="219"/>
      <c r="I127" s="219"/>
      <c r="J127" s="145" t="s">
        <v>242</v>
      </c>
      <c r="K127" s="146">
        <v>3960</v>
      </c>
      <c r="L127" s="220">
        <v>67.3</v>
      </c>
      <c r="M127" s="220"/>
      <c r="N127" s="220">
        <f t="shared" si="10"/>
        <v>266508</v>
      </c>
      <c r="O127" s="221"/>
      <c r="P127" s="221"/>
      <c r="Q127" s="221"/>
      <c r="R127" s="33"/>
      <c r="T127" s="147" t="s">
        <v>20</v>
      </c>
      <c r="U127" s="40" t="s">
        <v>38</v>
      </c>
      <c r="V127" s="148">
        <v>0</v>
      </c>
      <c r="W127" s="148">
        <f t="shared" si="11"/>
        <v>0</v>
      </c>
      <c r="X127" s="148">
        <v>0</v>
      </c>
      <c r="Y127" s="148">
        <f t="shared" si="12"/>
        <v>0</v>
      </c>
      <c r="Z127" s="148">
        <v>0</v>
      </c>
      <c r="AA127" s="149">
        <f t="shared" si="13"/>
        <v>0</v>
      </c>
      <c r="AR127" s="18" t="s">
        <v>130</v>
      </c>
      <c r="AT127" s="18" t="s">
        <v>126</v>
      </c>
      <c r="AU127" s="18" t="s">
        <v>80</v>
      </c>
      <c r="AY127" s="18" t="s">
        <v>125</v>
      </c>
      <c r="BE127" s="150">
        <f t="shared" si="14"/>
        <v>266508</v>
      </c>
      <c r="BF127" s="150">
        <f t="shared" si="15"/>
        <v>0</v>
      </c>
      <c r="BG127" s="150">
        <f t="shared" si="16"/>
        <v>0</v>
      </c>
      <c r="BH127" s="150">
        <f t="shared" si="17"/>
        <v>0</v>
      </c>
      <c r="BI127" s="150">
        <f t="shared" si="18"/>
        <v>0</v>
      </c>
      <c r="BJ127" s="18" t="s">
        <v>80</v>
      </c>
      <c r="BK127" s="150">
        <f t="shared" si="19"/>
        <v>266508</v>
      </c>
      <c r="BL127" s="18" t="s">
        <v>130</v>
      </c>
      <c r="BM127" s="18" t="s">
        <v>160</v>
      </c>
    </row>
    <row r="128" spans="2:65" s="1" customFormat="1" ht="25.5" customHeight="1">
      <c r="B128" s="31"/>
      <c r="C128" s="151" t="s">
        <v>139</v>
      </c>
      <c r="D128" s="151" t="s">
        <v>248</v>
      </c>
      <c r="E128" s="152" t="s">
        <v>374</v>
      </c>
      <c r="F128" s="222" t="s">
        <v>375</v>
      </c>
      <c r="G128" s="222"/>
      <c r="H128" s="222"/>
      <c r="I128" s="222"/>
      <c r="J128" s="153" t="s">
        <v>242</v>
      </c>
      <c r="K128" s="154">
        <v>7920</v>
      </c>
      <c r="L128" s="221">
        <v>44.5</v>
      </c>
      <c r="M128" s="221"/>
      <c r="N128" s="221">
        <f t="shared" si="10"/>
        <v>352440</v>
      </c>
      <c r="O128" s="221"/>
      <c r="P128" s="221"/>
      <c r="Q128" s="221"/>
      <c r="R128" s="33"/>
      <c r="T128" s="147" t="s">
        <v>20</v>
      </c>
      <c r="U128" s="40" t="s">
        <v>38</v>
      </c>
      <c r="V128" s="148">
        <v>0</v>
      </c>
      <c r="W128" s="148">
        <f t="shared" si="11"/>
        <v>0</v>
      </c>
      <c r="X128" s="148">
        <v>0</v>
      </c>
      <c r="Y128" s="148">
        <f t="shared" si="12"/>
        <v>0</v>
      </c>
      <c r="Z128" s="148">
        <v>0</v>
      </c>
      <c r="AA128" s="149">
        <f t="shared" si="13"/>
        <v>0</v>
      </c>
      <c r="AR128" s="18" t="s">
        <v>130</v>
      </c>
      <c r="AT128" s="18" t="s">
        <v>248</v>
      </c>
      <c r="AU128" s="18" t="s">
        <v>80</v>
      </c>
      <c r="AY128" s="18" t="s">
        <v>125</v>
      </c>
      <c r="BE128" s="150">
        <f t="shared" si="14"/>
        <v>352440</v>
      </c>
      <c r="BF128" s="150">
        <f t="shared" si="15"/>
        <v>0</v>
      </c>
      <c r="BG128" s="150">
        <f t="shared" si="16"/>
        <v>0</v>
      </c>
      <c r="BH128" s="150">
        <f t="shared" si="17"/>
        <v>0</v>
      </c>
      <c r="BI128" s="150">
        <f t="shared" si="18"/>
        <v>0</v>
      </c>
      <c r="BJ128" s="18" t="s">
        <v>80</v>
      </c>
      <c r="BK128" s="150">
        <f t="shared" si="19"/>
        <v>352440</v>
      </c>
      <c r="BL128" s="18" t="s">
        <v>130</v>
      </c>
      <c r="BM128" s="18" t="s">
        <v>164</v>
      </c>
    </row>
    <row r="129" spans="2:65" s="1" customFormat="1" ht="25.5" customHeight="1">
      <c r="B129" s="31"/>
      <c r="C129" s="151" t="s">
        <v>222</v>
      </c>
      <c r="D129" s="151" t="s">
        <v>248</v>
      </c>
      <c r="E129" s="152" t="s">
        <v>376</v>
      </c>
      <c r="F129" s="222" t="s">
        <v>377</v>
      </c>
      <c r="G129" s="222"/>
      <c r="H129" s="222"/>
      <c r="I129" s="222"/>
      <c r="J129" s="153" t="s">
        <v>129</v>
      </c>
      <c r="K129" s="154">
        <v>4</v>
      </c>
      <c r="L129" s="221">
        <v>927</v>
      </c>
      <c r="M129" s="221"/>
      <c r="N129" s="221">
        <f t="shared" si="10"/>
        <v>3708</v>
      </c>
      <c r="O129" s="221"/>
      <c r="P129" s="221"/>
      <c r="Q129" s="221"/>
      <c r="R129" s="33"/>
      <c r="T129" s="147" t="s">
        <v>20</v>
      </c>
      <c r="U129" s="40" t="s">
        <v>38</v>
      </c>
      <c r="V129" s="148">
        <v>0</v>
      </c>
      <c r="W129" s="148">
        <f t="shared" si="11"/>
        <v>0</v>
      </c>
      <c r="X129" s="148">
        <v>0</v>
      </c>
      <c r="Y129" s="148">
        <f t="shared" si="12"/>
        <v>0</v>
      </c>
      <c r="Z129" s="148">
        <v>0</v>
      </c>
      <c r="AA129" s="149">
        <f t="shared" si="13"/>
        <v>0</v>
      </c>
      <c r="AR129" s="18" t="s">
        <v>130</v>
      </c>
      <c r="AT129" s="18" t="s">
        <v>248</v>
      </c>
      <c r="AU129" s="18" t="s">
        <v>80</v>
      </c>
      <c r="AY129" s="18" t="s">
        <v>125</v>
      </c>
      <c r="BE129" s="150">
        <f t="shared" si="14"/>
        <v>3708</v>
      </c>
      <c r="BF129" s="150">
        <f t="shared" si="15"/>
        <v>0</v>
      </c>
      <c r="BG129" s="150">
        <f t="shared" si="16"/>
        <v>0</v>
      </c>
      <c r="BH129" s="150">
        <f t="shared" si="17"/>
        <v>0</v>
      </c>
      <c r="BI129" s="150">
        <f t="shared" si="18"/>
        <v>0</v>
      </c>
      <c r="BJ129" s="18" t="s">
        <v>80</v>
      </c>
      <c r="BK129" s="150">
        <f t="shared" si="19"/>
        <v>3708</v>
      </c>
      <c r="BL129" s="18" t="s">
        <v>130</v>
      </c>
      <c r="BM129" s="18" t="s">
        <v>167</v>
      </c>
    </row>
    <row r="130" spans="2:65" s="1" customFormat="1" ht="38.25" customHeight="1">
      <c r="B130" s="31"/>
      <c r="C130" s="143" t="s">
        <v>154</v>
      </c>
      <c r="D130" s="143" t="s">
        <v>126</v>
      </c>
      <c r="E130" s="144" t="s">
        <v>378</v>
      </c>
      <c r="F130" s="219" t="s">
        <v>379</v>
      </c>
      <c r="G130" s="219"/>
      <c r="H130" s="219"/>
      <c r="I130" s="219"/>
      <c r="J130" s="145" t="s">
        <v>242</v>
      </c>
      <c r="K130" s="146">
        <v>7920</v>
      </c>
      <c r="L130" s="220">
        <v>26.9</v>
      </c>
      <c r="M130" s="220"/>
      <c r="N130" s="220">
        <f t="shared" si="10"/>
        <v>213048</v>
      </c>
      <c r="O130" s="221"/>
      <c r="P130" s="221"/>
      <c r="Q130" s="221"/>
      <c r="R130" s="33"/>
      <c r="T130" s="147" t="s">
        <v>20</v>
      </c>
      <c r="U130" s="40" t="s">
        <v>38</v>
      </c>
      <c r="V130" s="148">
        <v>0</v>
      </c>
      <c r="W130" s="148">
        <f t="shared" si="11"/>
        <v>0</v>
      </c>
      <c r="X130" s="148">
        <v>0</v>
      </c>
      <c r="Y130" s="148">
        <f t="shared" si="12"/>
        <v>0</v>
      </c>
      <c r="Z130" s="148">
        <v>0</v>
      </c>
      <c r="AA130" s="149">
        <f t="shared" si="13"/>
        <v>0</v>
      </c>
      <c r="AR130" s="18" t="s">
        <v>130</v>
      </c>
      <c r="AT130" s="18" t="s">
        <v>126</v>
      </c>
      <c r="AU130" s="18" t="s">
        <v>80</v>
      </c>
      <c r="AY130" s="18" t="s">
        <v>125</v>
      </c>
      <c r="BE130" s="150">
        <f t="shared" si="14"/>
        <v>213048</v>
      </c>
      <c r="BF130" s="150">
        <f t="shared" si="15"/>
        <v>0</v>
      </c>
      <c r="BG130" s="150">
        <f t="shared" si="16"/>
        <v>0</v>
      </c>
      <c r="BH130" s="150">
        <f t="shared" si="17"/>
        <v>0</v>
      </c>
      <c r="BI130" s="150">
        <f t="shared" si="18"/>
        <v>0</v>
      </c>
      <c r="BJ130" s="18" t="s">
        <v>80</v>
      </c>
      <c r="BK130" s="150">
        <f t="shared" si="19"/>
        <v>213048</v>
      </c>
      <c r="BL130" s="18" t="s">
        <v>130</v>
      </c>
      <c r="BM130" s="18" t="s">
        <v>171</v>
      </c>
    </row>
    <row r="131" spans="2:65" s="1" customFormat="1" ht="25.5" customHeight="1">
      <c r="B131" s="31"/>
      <c r="C131" s="143" t="s">
        <v>143</v>
      </c>
      <c r="D131" s="143" t="s">
        <v>126</v>
      </c>
      <c r="E131" s="144" t="s">
        <v>380</v>
      </c>
      <c r="F131" s="219" t="s">
        <v>381</v>
      </c>
      <c r="G131" s="219"/>
      <c r="H131" s="219"/>
      <c r="I131" s="219"/>
      <c r="J131" s="145" t="s">
        <v>382</v>
      </c>
      <c r="K131" s="146">
        <v>10</v>
      </c>
      <c r="L131" s="220">
        <v>16.5</v>
      </c>
      <c r="M131" s="220"/>
      <c r="N131" s="220">
        <f t="shared" si="10"/>
        <v>165</v>
      </c>
      <c r="O131" s="221"/>
      <c r="P131" s="221"/>
      <c r="Q131" s="221"/>
      <c r="R131" s="33"/>
      <c r="T131" s="147" t="s">
        <v>20</v>
      </c>
      <c r="U131" s="40" t="s">
        <v>38</v>
      </c>
      <c r="V131" s="148">
        <v>0</v>
      </c>
      <c r="W131" s="148">
        <f t="shared" si="11"/>
        <v>0</v>
      </c>
      <c r="X131" s="148">
        <v>0</v>
      </c>
      <c r="Y131" s="148">
        <f t="shared" si="12"/>
        <v>0</v>
      </c>
      <c r="Z131" s="148">
        <v>0</v>
      </c>
      <c r="AA131" s="149">
        <f t="shared" si="13"/>
        <v>0</v>
      </c>
      <c r="AR131" s="18" t="s">
        <v>130</v>
      </c>
      <c r="AT131" s="18" t="s">
        <v>126</v>
      </c>
      <c r="AU131" s="18" t="s">
        <v>80</v>
      </c>
      <c r="AY131" s="18" t="s">
        <v>125</v>
      </c>
      <c r="BE131" s="150">
        <f t="shared" si="14"/>
        <v>165</v>
      </c>
      <c r="BF131" s="150">
        <f t="shared" si="15"/>
        <v>0</v>
      </c>
      <c r="BG131" s="150">
        <f t="shared" si="16"/>
        <v>0</v>
      </c>
      <c r="BH131" s="150">
        <f t="shared" si="17"/>
        <v>0</v>
      </c>
      <c r="BI131" s="150">
        <f t="shared" si="18"/>
        <v>0</v>
      </c>
      <c r="BJ131" s="18" t="s">
        <v>80</v>
      </c>
      <c r="BK131" s="150">
        <f t="shared" si="19"/>
        <v>165</v>
      </c>
      <c r="BL131" s="18" t="s">
        <v>130</v>
      </c>
      <c r="BM131" s="18" t="s">
        <v>174</v>
      </c>
    </row>
    <row r="132" spans="2:65" s="1" customFormat="1" ht="63.75" customHeight="1">
      <c r="B132" s="31"/>
      <c r="C132" s="143" t="s">
        <v>161</v>
      </c>
      <c r="D132" s="143" t="s">
        <v>126</v>
      </c>
      <c r="E132" s="144" t="s">
        <v>383</v>
      </c>
      <c r="F132" s="219" t="s">
        <v>384</v>
      </c>
      <c r="G132" s="219"/>
      <c r="H132" s="219"/>
      <c r="I132" s="219"/>
      <c r="J132" s="145" t="s">
        <v>129</v>
      </c>
      <c r="K132" s="146">
        <v>14</v>
      </c>
      <c r="L132" s="220">
        <v>2403</v>
      </c>
      <c r="M132" s="220"/>
      <c r="N132" s="220">
        <f t="shared" si="10"/>
        <v>33642</v>
      </c>
      <c r="O132" s="221"/>
      <c r="P132" s="221"/>
      <c r="Q132" s="221"/>
      <c r="R132" s="33"/>
      <c r="T132" s="147" t="s">
        <v>20</v>
      </c>
      <c r="U132" s="40" t="s">
        <v>38</v>
      </c>
      <c r="V132" s="148">
        <v>0</v>
      </c>
      <c r="W132" s="148">
        <f t="shared" si="11"/>
        <v>0</v>
      </c>
      <c r="X132" s="148">
        <v>0</v>
      </c>
      <c r="Y132" s="148">
        <f t="shared" si="12"/>
        <v>0</v>
      </c>
      <c r="Z132" s="148">
        <v>0</v>
      </c>
      <c r="AA132" s="149">
        <f t="shared" si="13"/>
        <v>0</v>
      </c>
      <c r="AR132" s="18" t="s">
        <v>130</v>
      </c>
      <c r="AT132" s="18" t="s">
        <v>126</v>
      </c>
      <c r="AU132" s="18" t="s">
        <v>80</v>
      </c>
      <c r="AY132" s="18" t="s">
        <v>125</v>
      </c>
      <c r="BE132" s="150">
        <f t="shared" si="14"/>
        <v>33642</v>
      </c>
      <c r="BF132" s="150">
        <f t="shared" si="15"/>
        <v>0</v>
      </c>
      <c r="BG132" s="150">
        <f t="shared" si="16"/>
        <v>0</v>
      </c>
      <c r="BH132" s="150">
        <f t="shared" si="17"/>
        <v>0</v>
      </c>
      <c r="BI132" s="150">
        <f t="shared" si="18"/>
        <v>0</v>
      </c>
      <c r="BJ132" s="18" t="s">
        <v>80</v>
      </c>
      <c r="BK132" s="150">
        <f t="shared" si="19"/>
        <v>33642</v>
      </c>
      <c r="BL132" s="18" t="s">
        <v>130</v>
      </c>
      <c r="BM132" s="18" t="s">
        <v>177</v>
      </c>
    </row>
    <row r="133" spans="2:65" s="1" customFormat="1" ht="38.25" customHeight="1">
      <c r="B133" s="31"/>
      <c r="C133" s="151" t="s">
        <v>146</v>
      </c>
      <c r="D133" s="151" t="s">
        <v>248</v>
      </c>
      <c r="E133" s="152" t="s">
        <v>385</v>
      </c>
      <c r="F133" s="222" t="s">
        <v>386</v>
      </c>
      <c r="G133" s="222"/>
      <c r="H133" s="222"/>
      <c r="I133" s="222"/>
      <c r="J133" s="153" t="s">
        <v>129</v>
      </c>
      <c r="K133" s="154">
        <v>14</v>
      </c>
      <c r="L133" s="221">
        <v>4770</v>
      </c>
      <c r="M133" s="221"/>
      <c r="N133" s="221">
        <f t="shared" si="10"/>
        <v>66780</v>
      </c>
      <c r="O133" s="221"/>
      <c r="P133" s="221"/>
      <c r="Q133" s="221"/>
      <c r="R133" s="33"/>
      <c r="T133" s="147" t="s">
        <v>20</v>
      </c>
      <c r="U133" s="40" t="s">
        <v>38</v>
      </c>
      <c r="V133" s="148">
        <v>0</v>
      </c>
      <c r="W133" s="148">
        <f t="shared" si="11"/>
        <v>0</v>
      </c>
      <c r="X133" s="148">
        <v>0</v>
      </c>
      <c r="Y133" s="148">
        <f t="shared" si="12"/>
        <v>0</v>
      </c>
      <c r="Z133" s="148">
        <v>0</v>
      </c>
      <c r="AA133" s="149">
        <f t="shared" si="13"/>
        <v>0</v>
      </c>
      <c r="AR133" s="18" t="s">
        <v>130</v>
      </c>
      <c r="AT133" s="18" t="s">
        <v>248</v>
      </c>
      <c r="AU133" s="18" t="s">
        <v>80</v>
      </c>
      <c r="AY133" s="18" t="s">
        <v>125</v>
      </c>
      <c r="BE133" s="150">
        <f t="shared" si="14"/>
        <v>66780</v>
      </c>
      <c r="BF133" s="150">
        <f t="shared" si="15"/>
        <v>0</v>
      </c>
      <c r="BG133" s="150">
        <f t="shared" si="16"/>
        <v>0</v>
      </c>
      <c r="BH133" s="150">
        <f t="shared" si="17"/>
        <v>0</v>
      </c>
      <c r="BI133" s="150">
        <f t="shared" si="18"/>
        <v>0</v>
      </c>
      <c r="BJ133" s="18" t="s">
        <v>80</v>
      </c>
      <c r="BK133" s="150">
        <f t="shared" si="19"/>
        <v>66780</v>
      </c>
      <c r="BL133" s="18" t="s">
        <v>130</v>
      </c>
      <c r="BM133" s="18" t="s">
        <v>180</v>
      </c>
    </row>
    <row r="134" spans="2:65" s="1" customFormat="1" ht="38.25" customHeight="1">
      <c r="B134" s="31"/>
      <c r="C134" s="151" t="s">
        <v>177</v>
      </c>
      <c r="D134" s="151" t="s">
        <v>248</v>
      </c>
      <c r="E134" s="152" t="s">
        <v>328</v>
      </c>
      <c r="F134" s="222" t="s">
        <v>387</v>
      </c>
      <c r="G134" s="222"/>
      <c r="H134" s="222"/>
      <c r="I134" s="222"/>
      <c r="J134" s="153" t="s">
        <v>129</v>
      </c>
      <c r="K134" s="154">
        <v>1</v>
      </c>
      <c r="L134" s="221">
        <v>13900</v>
      </c>
      <c r="M134" s="221"/>
      <c r="N134" s="221">
        <f t="shared" si="10"/>
        <v>13900</v>
      </c>
      <c r="O134" s="221"/>
      <c r="P134" s="221"/>
      <c r="Q134" s="221"/>
      <c r="R134" s="33"/>
      <c r="T134" s="147" t="s">
        <v>20</v>
      </c>
      <c r="U134" s="40" t="s">
        <v>38</v>
      </c>
      <c r="V134" s="148">
        <v>0</v>
      </c>
      <c r="W134" s="148">
        <f t="shared" si="11"/>
        <v>0</v>
      </c>
      <c r="X134" s="148">
        <v>0</v>
      </c>
      <c r="Y134" s="148">
        <f t="shared" si="12"/>
        <v>0</v>
      </c>
      <c r="Z134" s="148">
        <v>0</v>
      </c>
      <c r="AA134" s="149">
        <f t="shared" si="13"/>
        <v>0</v>
      </c>
      <c r="AR134" s="18" t="s">
        <v>130</v>
      </c>
      <c r="AT134" s="18" t="s">
        <v>248</v>
      </c>
      <c r="AU134" s="18" t="s">
        <v>80</v>
      </c>
      <c r="AY134" s="18" t="s">
        <v>125</v>
      </c>
      <c r="BE134" s="150">
        <f t="shared" si="14"/>
        <v>13900</v>
      </c>
      <c r="BF134" s="150">
        <f t="shared" si="15"/>
        <v>0</v>
      </c>
      <c r="BG134" s="150">
        <f t="shared" si="16"/>
        <v>0</v>
      </c>
      <c r="BH134" s="150">
        <f t="shared" si="17"/>
        <v>0</v>
      </c>
      <c r="BI134" s="150">
        <f t="shared" si="18"/>
        <v>0</v>
      </c>
      <c r="BJ134" s="18" t="s">
        <v>80</v>
      </c>
      <c r="BK134" s="150">
        <f t="shared" si="19"/>
        <v>13900</v>
      </c>
      <c r="BL134" s="18" t="s">
        <v>130</v>
      </c>
      <c r="BM134" s="18" t="s">
        <v>184</v>
      </c>
    </row>
    <row r="135" spans="2:65" s="1" customFormat="1" ht="38.25" customHeight="1">
      <c r="B135" s="31"/>
      <c r="C135" s="151" t="s">
        <v>229</v>
      </c>
      <c r="D135" s="151" t="s">
        <v>248</v>
      </c>
      <c r="E135" s="152" t="s">
        <v>260</v>
      </c>
      <c r="F135" s="222" t="s">
        <v>261</v>
      </c>
      <c r="G135" s="222"/>
      <c r="H135" s="222"/>
      <c r="I135" s="222"/>
      <c r="J135" s="153" t="s">
        <v>129</v>
      </c>
      <c r="K135" s="154">
        <v>8</v>
      </c>
      <c r="L135" s="221">
        <v>5790</v>
      </c>
      <c r="M135" s="221"/>
      <c r="N135" s="221">
        <f t="shared" si="10"/>
        <v>46320</v>
      </c>
      <c r="O135" s="221"/>
      <c r="P135" s="221"/>
      <c r="Q135" s="221"/>
      <c r="R135" s="33"/>
      <c r="T135" s="147" t="s">
        <v>20</v>
      </c>
      <c r="U135" s="40" t="s">
        <v>38</v>
      </c>
      <c r="V135" s="148">
        <v>0</v>
      </c>
      <c r="W135" s="148">
        <f t="shared" si="11"/>
        <v>0</v>
      </c>
      <c r="X135" s="148">
        <v>0</v>
      </c>
      <c r="Y135" s="148">
        <f t="shared" si="12"/>
        <v>0</v>
      </c>
      <c r="Z135" s="148">
        <v>0</v>
      </c>
      <c r="AA135" s="149">
        <f t="shared" si="13"/>
        <v>0</v>
      </c>
      <c r="AR135" s="18" t="s">
        <v>130</v>
      </c>
      <c r="AT135" s="18" t="s">
        <v>248</v>
      </c>
      <c r="AU135" s="18" t="s">
        <v>80</v>
      </c>
      <c r="AY135" s="18" t="s">
        <v>125</v>
      </c>
      <c r="BE135" s="150">
        <f t="shared" si="14"/>
        <v>46320</v>
      </c>
      <c r="BF135" s="150">
        <f t="shared" si="15"/>
        <v>0</v>
      </c>
      <c r="BG135" s="150">
        <f t="shared" si="16"/>
        <v>0</v>
      </c>
      <c r="BH135" s="150">
        <f t="shared" si="17"/>
        <v>0</v>
      </c>
      <c r="BI135" s="150">
        <f t="shared" si="18"/>
        <v>0</v>
      </c>
      <c r="BJ135" s="18" t="s">
        <v>80</v>
      </c>
      <c r="BK135" s="150">
        <f t="shared" si="19"/>
        <v>46320</v>
      </c>
      <c r="BL135" s="18" t="s">
        <v>130</v>
      </c>
      <c r="BM135" s="18" t="s">
        <v>187</v>
      </c>
    </row>
    <row r="136" spans="2:65" s="8" customFormat="1" ht="37.35" customHeight="1">
      <c r="B136" s="133"/>
      <c r="C136" s="134"/>
      <c r="D136" s="135" t="s">
        <v>352</v>
      </c>
      <c r="E136" s="135"/>
      <c r="F136" s="135"/>
      <c r="G136" s="135"/>
      <c r="H136" s="135"/>
      <c r="I136" s="135"/>
      <c r="J136" s="135"/>
      <c r="K136" s="135"/>
      <c r="L136" s="135"/>
      <c r="M136" s="135"/>
      <c r="N136" s="227">
        <f>BK136</f>
        <v>129065.09999999999</v>
      </c>
      <c r="O136" s="228"/>
      <c r="P136" s="228"/>
      <c r="Q136" s="228"/>
      <c r="R136" s="136"/>
      <c r="T136" s="137"/>
      <c r="U136" s="134"/>
      <c r="V136" s="134"/>
      <c r="W136" s="138">
        <f>SUM(W137:W140)</f>
        <v>0</v>
      </c>
      <c r="X136" s="134"/>
      <c r="Y136" s="138">
        <f>SUM(Y137:Y140)</f>
        <v>0</v>
      </c>
      <c r="Z136" s="134"/>
      <c r="AA136" s="139">
        <f>SUM(AA137:AA140)</f>
        <v>0</v>
      </c>
      <c r="AR136" s="140" t="s">
        <v>124</v>
      </c>
      <c r="AT136" s="141" t="s">
        <v>72</v>
      </c>
      <c r="AU136" s="141" t="s">
        <v>73</v>
      </c>
      <c r="AY136" s="140" t="s">
        <v>125</v>
      </c>
      <c r="BK136" s="142">
        <f>SUM(BK137:BK140)</f>
        <v>129065.09999999999</v>
      </c>
    </row>
    <row r="137" spans="2:65" s="1" customFormat="1" ht="38.25" customHeight="1">
      <c r="B137" s="31"/>
      <c r="C137" s="151" t="s">
        <v>168</v>
      </c>
      <c r="D137" s="151" t="s">
        <v>248</v>
      </c>
      <c r="E137" s="152" t="s">
        <v>388</v>
      </c>
      <c r="F137" s="222" t="s">
        <v>389</v>
      </c>
      <c r="G137" s="222"/>
      <c r="H137" s="222"/>
      <c r="I137" s="222"/>
      <c r="J137" s="153" t="s">
        <v>276</v>
      </c>
      <c r="K137" s="154">
        <v>120</v>
      </c>
      <c r="L137" s="221">
        <v>380.01</v>
      </c>
      <c r="M137" s="221"/>
      <c r="N137" s="221">
        <f>ROUND(L137*K137,2)</f>
        <v>45601.2</v>
      </c>
      <c r="O137" s="221"/>
      <c r="P137" s="221"/>
      <c r="Q137" s="221"/>
      <c r="R137" s="33"/>
      <c r="T137" s="147" t="s">
        <v>20</v>
      </c>
      <c r="U137" s="40" t="s">
        <v>38</v>
      </c>
      <c r="V137" s="148">
        <v>0</v>
      </c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18" t="s">
        <v>130</v>
      </c>
      <c r="AT137" s="18" t="s">
        <v>248</v>
      </c>
      <c r="AU137" s="18" t="s">
        <v>80</v>
      </c>
      <c r="AY137" s="18" t="s">
        <v>125</v>
      </c>
      <c r="BE137" s="150">
        <f>IF(U137="základní",N137,0)</f>
        <v>45601.2</v>
      </c>
      <c r="BF137" s="150">
        <f>IF(U137="snížená",N137,0)</f>
        <v>0</v>
      </c>
      <c r="BG137" s="150">
        <f>IF(U137="zákl. přenesená",N137,0)</f>
        <v>0</v>
      </c>
      <c r="BH137" s="150">
        <f>IF(U137="sníž. přenesená",N137,0)</f>
        <v>0</v>
      </c>
      <c r="BI137" s="150">
        <f>IF(U137="nulová",N137,0)</f>
        <v>0</v>
      </c>
      <c r="BJ137" s="18" t="s">
        <v>80</v>
      </c>
      <c r="BK137" s="150">
        <f>ROUND(L137*K137,2)</f>
        <v>45601.2</v>
      </c>
      <c r="BL137" s="18" t="s">
        <v>130</v>
      </c>
      <c r="BM137" s="18" t="s">
        <v>191</v>
      </c>
    </row>
    <row r="138" spans="2:65" s="1" customFormat="1" ht="51" customHeight="1">
      <c r="B138" s="31"/>
      <c r="C138" s="151" t="s">
        <v>150</v>
      </c>
      <c r="D138" s="151" t="s">
        <v>248</v>
      </c>
      <c r="E138" s="152" t="s">
        <v>390</v>
      </c>
      <c r="F138" s="222" t="s">
        <v>391</v>
      </c>
      <c r="G138" s="222"/>
      <c r="H138" s="222"/>
      <c r="I138" s="222"/>
      <c r="J138" s="153" t="s">
        <v>276</v>
      </c>
      <c r="K138" s="154">
        <v>85</v>
      </c>
      <c r="L138" s="221">
        <v>377.96</v>
      </c>
      <c r="M138" s="221"/>
      <c r="N138" s="221">
        <f>ROUND(L138*K138,2)</f>
        <v>32126.6</v>
      </c>
      <c r="O138" s="221"/>
      <c r="P138" s="221"/>
      <c r="Q138" s="221"/>
      <c r="R138" s="33"/>
      <c r="T138" s="147" t="s">
        <v>20</v>
      </c>
      <c r="U138" s="40" t="s">
        <v>38</v>
      </c>
      <c r="V138" s="148">
        <v>0</v>
      </c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18" t="s">
        <v>130</v>
      </c>
      <c r="AT138" s="18" t="s">
        <v>248</v>
      </c>
      <c r="AU138" s="18" t="s">
        <v>80</v>
      </c>
      <c r="AY138" s="18" t="s">
        <v>125</v>
      </c>
      <c r="BE138" s="150">
        <f>IF(U138="základní",N138,0)</f>
        <v>32126.6</v>
      </c>
      <c r="BF138" s="150">
        <f>IF(U138="snížená",N138,0)</f>
        <v>0</v>
      </c>
      <c r="BG138" s="150">
        <f>IF(U138="zákl. přenesená",N138,0)</f>
        <v>0</v>
      </c>
      <c r="BH138" s="150">
        <f>IF(U138="sníž. přenesená",N138,0)</f>
        <v>0</v>
      </c>
      <c r="BI138" s="150">
        <f>IF(U138="nulová",N138,0)</f>
        <v>0</v>
      </c>
      <c r="BJ138" s="18" t="s">
        <v>80</v>
      </c>
      <c r="BK138" s="150">
        <f>ROUND(L138*K138,2)</f>
        <v>32126.6</v>
      </c>
      <c r="BL138" s="18" t="s">
        <v>130</v>
      </c>
      <c r="BM138" s="18" t="s">
        <v>194</v>
      </c>
    </row>
    <row r="139" spans="2:65" s="1" customFormat="1" ht="51" customHeight="1">
      <c r="B139" s="31"/>
      <c r="C139" s="151" t="s">
        <v>11</v>
      </c>
      <c r="D139" s="151" t="s">
        <v>248</v>
      </c>
      <c r="E139" s="152" t="s">
        <v>392</v>
      </c>
      <c r="F139" s="222" t="s">
        <v>393</v>
      </c>
      <c r="G139" s="222"/>
      <c r="H139" s="222"/>
      <c r="I139" s="222"/>
      <c r="J139" s="153" t="s">
        <v>276</v>
      </c>
      <c r="K139" s="154">
        <v>80</v>
      </c>
      <c r="L139" s="221">
        <v>377.96</v>
      </c>
      <c r="M139" s="221"/>
      <c r="N139" s="221">
        <f>ROUND(L139*K139,2)</f>
        <v>30236.799999999999</v>
      </c>
      <c r="O139" s="221"/>
      <c r="P139" s="221"/>
      <c r="Q139" s="221"/>
      <c r="R139" s="33"/>
      <c r="T139" s="147" t="s">
        <v>20</v>
      </c>
      <c r="U139" s="40" t="s">
        <v>38</v>
      </c>
      <c r="V139" s="148">
        <v>0</v>
      </c>
      <c r="W139" s="148">
        <f>V139*K139</f>
        <v>0</v>
      </c>
      <c r="X139" s="148">
        <v>0</v>
      </c>
      <c r="Y139" s="148">
        <f>X139*K139</f>
        <v>0</v>
      </c>
      <c r="Z139" s="148">
        <v>0</v>
      </c>
      <c r="AA139" s="149">
        <f>Z139*K139</f>
        <v>0</v>
      </c>
      <c r="AR139" s="18" t="s">
        <v>130</v>
      </c>
      <c r="AT139" s="18" t="s">
        <v>248</v>
      </c>
      <c r="AU139" s="18" t="s">
        <v>80</v>
      </c>
      <c r="AY139" s="18" t="s">
        <v>125</v>
      </c>
      <c r="BE139" s="150">
        <f>IF(U139="základní",N139,0)</f>
        <v>30236.799999999999</v>
      </c>
      <c r="BF139" s="150">
        <f>IF(U139="snížená",N139,0)</f>
        <v>0</v>
      </c>
      <c r="BG139" s="150">
        <f>IF(U139="zákl. přenesená",N139,0)</f>
        <v>0</v>
      </c>
      <c r="BH139" s="150">
        <f>IF(U139="sníž. přenesená",N139,0)</f>
        <v>0</v>
      </c>
      <c r="BI139" s="150">
        <f>IF(U139="nulová",N139,0)</f>
        <v>0</v>
      </c>
      <c r="BJ139" s="18" t="s">
        <v>80</v>
      </c>
      <c r="BK139" s="150">
        <f>ROUND(L139*K139,2)</f>
        <v>30236.799999999999</v>
      </c>
      <c r="BL139" s="18" t="s">
        <v>130</v>
      </c>
      <c r="BM139" s="18" t="s">
        <v>197</v>
      </c>
    </row>
    <row r="140" spans="2:65" s="1" customFormat="1" ht="38.25" customHeight="1">
      <c r="B140" s="31"/>
      <c r="C140" s="151" t="s">
        <v>153</v>
      </c>
      <c r="D140" s="151" t="s">
        <v>248</v>
      </c>
      <c r="E140" s="152" t="s">
        <v>394</v>
      </c>
      <c r="F140" s="222" t="s">
        <v>395</v>
      </c>
      <c r="G140" s="222"/>
      <c r="H140" s="222"/>
      <c r="I140" s="222"/>
      <c r="J140" s="153" t="s">
        <v>276</v>
      </c>
      <c r="K140" s="154">
        <v>50</v>
      </c>
      <c r="L140" s="221">
        <v>422.01</v>
      </c>
      <c r="M140" s="221"/>
      <c r="N140" s="221">
        <f>ROUND(L140*K140,2)</f>
        <v>21100.5</v>
      </c>
      <c r="O140" s="221"/>
      <c r="P140" s="221"/>
      <c r="Q140" s="221"/>
      <c r="R140" s="33"/>
      <c r="T140" s="147" t="s">
        <v>20</v>
      </c>
      <c r="U140" s="40" t="s">
        <v>38</v>
      </c>
      <c r="V140" s="148">
        <v>0</v>
      </c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8" t="s">
        <v>130</v>
      </c>
      <c r="AT140" s="18" t="s">
        <v>248</v>
      </c>
      <c r="AU140" s="18" t="s">
        <v>80</v>
      </c>
      <c r="AY140" s="18" t="s">
        <v>125</v>
      </c>
      <c r="BE140" s="150">
        <f>IF(U140="základní",N140,0)</f>
        <v>21100.5</v>
      </c>
      <c r="BF140" s="150">
        <f>IF(U140="snížená",N140,0)</f>
        <v>0</v>
      </c>
      <c r="BG140" s="150">
        <f>IF(U140="zákl. přenesená",N140,0)</f>
        <v>0</v>
      </c>
      <c r="BH140" s="150">
        <f>IF(U140="sníž. přenesená",N140,0)</f>
        <v>0</v>
      </c>
      <c r="BI140" s="150">
        <f>IF(U140="nulová",N140,0)</f>
        <v>0</v>
      </c>
      <c r="BJ140" s="18" t="s">
        <v>80</v>
      </c>
      <c r="BK140" s="150">
        <f>ROUND(L140*K140,2)</f>
        <v>21100.5</v>
      </c>
      <c r="BL140" s="18" t="s">
        <v>130</v>
      </c>
      <c r="BM140" s="18" t="s">
        <v>200</v>
      </c>
    </row>
    <row r="141" spans="2:65" s="8" customFormat="1" ht="37.35" customHeight="1">
      <c r="B141" s="133"/>
      <c r="C141" s="134"/>
      <c r="D141" s="135" t="s">
        <v>108</v>
      </c>
      <c r="E141" s="135"/>
      <c r="F141" s="135"/>
      <c r="G141" s="135"/>
      <c r="H141" s="135"/>
      <c r="I141" s="135"/>
      <c r="J141" s="135"/>
      <c r="K141" s="135"/>
      <c r="L141" s="135"/>
      <c r="M141" s="135"/>
      <c r="N141" s="227">
        <f>BK141</f>
        <v>367032</v>
      </c>
      <c r="O141" s="228"/>
      <c r="P141" s="228"/>
      <c r="Q141" s="228"/>
      <c r="R141" s="136"/>
      <c r="T141" s="137"/>
      <c r="U141" s="134"/>
      <c r="V141" s="134"/>
      <c r="W141" s="138">
        <f>SUM(W142:W150)</f>
        <v>0</v>
      </c>
      <c r="X141" s="134"/>
      <c r="Y141" s="138">
        <f>SUM(Y142:Y150)</f>
        <v>0</v>
      </c>
      <c r="Z141" s="134"/>
      <c r="AA141" s="139">
        <f>SUM(AA142:AA150)</f>
        <v>0</v>
      </c>
      <c r="AR141" s="140" t="s">
        <v>140</v>
      </c>
      <c r="AT141" s="141" t="s">
        <v>72</v>
      </c>
      <c r="AU141" s="141" t="s">
        <v>73</v>
      </c>
      <c r="AY141" s="140" t="s">
        <v>125</v>
      </c>
      <c r="BK141" s="142">
        <f>SUM(BK142:BK150)</f>
        <v>367032</v>
      </c>
    </row>
    <row r="142" spans="2:65" s="1" customFormat="1" ht="16.5" customHeight="1">
      <c r="B142" s="31"/>
      <c r="C142" s="151" t="s">
        <v>160</v>
      </c>
      <c r="D142" s="151" t="s">
        <v>248</v>
      </c>
      <c r="E142" s="152" t="s">
        <v>338</v>
      </c>
      <c r="F142" s="222" t="s">
        <v>339</v>
      </c>
      <c r="G142" s="222"/>
      <c r="H142" s="222"/>
      <c r="I142" s="222"/>
      <c r="J142" s="153" t="s">
        <v>340</v>
      </c>
      <c r="K142" s="154">
        <v>1</v>
      </c>
      <c r="L142" s="221">
        <v>220000</v>
      </c>
      <c r="M142" s="221"/>
      <c r="N142" s="221">
        <f t="shared" ref="N142:N150" si="20">ROUND(L142*K142,2)</f>
        <v>220000</v>
      </c>
      <c r="O142" s="221"/>
      <c r="P142" s="221"/>
      <c r="Q142" s="221"/>
      <c r="R142" s="33"/>
      <c r="T142" s="147" t="s">
        <v>20</v>
      </c>
      <c r="U142" s="40" t="s">
        <v>38</v>
      </c>
      <c r="V142" s="148">
        <v>0</v>
      </c>
      <c r="W142" s="148">
        <f t="shared" ref="W142:W150" si="21">V142*K142</f>
        <v>0</v>
      </c>
      <c r="X142" s="148">
        <v>0</v>
      </c>
      <c r="Y142" s="148">
        <f t="shared" ref="Y142:Y150" si="22">X142*K142</f>
        <v>0</v>
      </c>
      <c r="Z142" s="148">
        <v>0</v>
      </c>
      <c r="AA142" s="149">
        <f t="shared" ref="AA142:AA150" si="23">Z142*K142</f>
        <v>0</v>
      </c>
      <c r="AR142" s="18" t="s">
        <v>124</v>
      </c>
      <c r="AT142" s="18" t="s">
        <v>248</v>
      </c>
      <c r="AU142" s="18" t="s">
        <v>80</v>
      </c>
      <c r="AY142" s="18" t="s">
        <v>125</v>
      </c>
      <c r="BE142" s="150">
        <f t="shared" ref="BE142:BE150" si="24">IF(U142="základní",N142,0)</f>
        <v>220000</v>
      </c>
      <c r="BF142" s="150">
        <f t="shared" ref="BF142:BF150" si="25">IF(U142="snížená",N142,0)</f>
        <v>0</v>
      </c>
      <c r="BG142" s="150">
        <f t="shared" ref="BG142:BG150" si="26">IF(U142="zákl. přenesená",N142,0)</f>
        <v>0</v>
      </c>
      <c r="BH142" s="150">
        <f t="shared" ref="BH142:BH150" si="27">IF(U142="sníž. přenesená",N142,0)</f>
        <v>0</v>
      </c>
      <c r="BI142" s="150">
        <f t="shared" ref="BI142:BI150" si="28">IF(U142="nulová",N142,0)</f>
        <v>0</v>
      </c>
      <c r="BJ142" s="18" t="s">
        <v>80</v>
      </c>
      <c r="BK142" s="150">
        <f t="shared" ref="BK142:BK150" si="29">ROUND(L142*K142,2)</f>
        <v>220000</v>
      </c>
      <c r="BL142" s="18" t="s">
        <v>124</v>
      </c>
      <c r="BM142" s="18" t="s">
        <v>204</v>
      </c>
    </row>
    <row r="143" spans="2:65" s="1" customFormat="1" ht="89.25" customHeight="1">
      <c r="B143" s="31"/>
      <c r="C143" s="151" t="s">
        <v>10</v>
      </c>
      <c r="D143" s="151" t="s">
        <v>248</v>
      </c>
      <c r="E143" s="152" t="s">
        <v>396</v>
      </c>
      <c r="F143" s="222" t="s">
        <v>397</v>
      </c>
      <c r="G143" s="222"/>
      <c r="H143" s="222"/>
      <c r="I143" s="222"/>
      <c r="J143" s="153" t="s">
        <v>129</v>
      </c>
      <c r="K143" s="154">
        <v>24</v>
      </c>
      <c r="L143" s="221">
        <v>798</v>
      </c>
      <c r="M143" s="221"/>
      <c r="N143" s="221">
        <f t="shared" si="20"/>
        <v>19152</v>
      </c>
      <c r="O143" s="221"/>
      <c r="P143" s="221"/>
      <c r="Q143" s="221"/>
      <c r="R143" s="33"/>
      <c r="T143" s="147" t="s">
        <v>20</v>
      </c>
      <c r="U143" s="40" t="s">
        <v>38</v>
      </c>
      <c r="V143" s="148">
        <v>0</v>
      </c>
      <c r="W143" s="148">
        <f t="shared" si="21"/>
        <v>0</v>
      </c>
      <c r="X143" s="148">
        <v>0</v>
      </c>
      <c r="Y143" s="148">
        <f t="shared" si="22"/>
        <v>0</v>
      </c>
      <c r="Z143" s="148">
        <v>0</v>
      </c>
      <c r="AA143" s="149">
        <f t="shared" si="23"/>
        <v>0</v>
      </c>
      <c r="AR143" s="18" t="s">
        <v>124</v>
      </c>
      <c r="AT143" s="18" t="s">
        <v>248</v>
      </c>
      <c r="AU143" s="18" t="s">
        <v>80</v>
      </c>
      <c r="AY143" s="18" t="s">
        <v>125</v>
      </c>
      <c r="BE143" s="150">
        <f t="shared" si="24"/>
        <v>19152</v>
      </c>
      <c r="BF143" s="150">
        <f t="shared" si="25"/>
        <v>0</v>
      </c>
      <c r="BG143" s="150">
        <f t="shared" si="26"/>
        <v>0</v>
      </c>
      <c r="BH143" s="150">
        <f t="shared" si="27"/>
        <v>0</v>
      </c>
      <c r="BI143" s="150">
        <f t="shared" si="28"/>
        <v>0</v>
      </c>
      <c r="BJ143" s="18" t="s">
        <v>80</v>
      </c>
      <c r="BK143" s="150">
        <f t="shared" si="29"/>
        <v>19152</v>
      </c>
      <c r="BL143" s="18" t="s">
        <v>124</v>
      </c>
      <c r="BM143" s="18" t="s">
        <v>207</v>
      </c>
    </row>
    <row r="144" spans="2:65" s="1" customFormat="1" ht="16.5" customHeight="1">
      <c r="B144" s="31"/>
      <c r="C144" s="151" t="s">
        <v>201</v>
      </c>
      <c r="D144" s="151" t="s">
        <v>248</v>
      </c>
      <c r="E144" s="152" t="s">
        <v>343</v>
      </c>
      <c r="F144" s="222" t="s">
        <v>344</v>
      </c>
      <c r="G144" s="222"/>
      <c r="H144" s="222"/>
      <c r="I144" s="222"/>
      <c r="J144" s="153" t="s">
        <v>345</v>
      </c>
      <c r="K144" s="154">
        <v>1</v>
      </c>
      <c r="L144" s="221">
        <v>28000</v>
      </c>
      <c r="M144" s="221"/>
      <c r="N144" s="221">
        <f t="shared" si="20"/>
        <v>28000</v>
      </c>
      <c r="O144" s="221"/>
      <c r="P144" s="221"/>
      <c r="Q144" s="221"/>
      <c r="R144" s="33"/>
      <c r="T144" s="147" t="s">
        <v>20</v>
      </c>
      <c r="U144" s="40" t="s">
        <v>38</v>
      </c>
      <c r="V144" s="148">
        <v>0</v>
      </c>
      <c r="W144" s="148">
        <f t="shared" si="21"/>
        <v>0</v>
      </c>
      <c r="X144" s="148">
        <v>0</v>
      </c>
      <c r="Y144" s="148">
        <f t="shared" si="22"/>
        <v>0</v>
      </c>
      <c r="Z144" s="148">
        <v>0</v>
      </c>
      <c r="AA144" s="149">
        <f t="shared" si="23"/>
        <v>0</v>
      </c>
      <c r="AR144" s="18" t="s">
        <v>124</v>
      </c>
      <c r="AT144" s="18" t="s">
        <v>248</v>
      </c>
      <c r="AU144" s="18" t="s">
        <v>80</v>
      </c>
      <c r="AY144" s="18" t="s">
        <v>125</v>
      </c>
      <c r="BE144" s="150">
        <f t="shared" si="24"/>
        <v>28000</v>
      </c>
      <c r="BF144" s="150">
        <f t="shared" si="25"/>
        <v>0</v>
      </c>
      <c r="BG144" s="150">
        <f t="shared" si="26"/>
        <v>0</v>
      </c>
      <c r="BH144" s="150">
        <f t="shared" si="27"/>
        <v>0</v>
      </c>
      <c r="BI144" s="150">
        <f t="shared" si="28"/>
        <v>0</v>
      </c>
      <c r="BJ144" s="18" t="s">
        <v>80</v>
      </c>
      <c r="BK144" s="150">
        <f t="shared" si="29"/>
        <v>28000</v>
      </c>
      <c r="BL144" s="18" t="s">
        <v>124</v>
      </c>
      <c r="BM144" s="18" t="s">
        <v>211</v>
      </c>
    </row>
    <row r="145" spans="2:65" s="1" customFormat="1" ht="51" customHeight="1">
      <c r="B145" s="31"/>
      <c r="C145" s="151" t="s">
        <v>164</v>
      </c>
      <c r="D145" s="151" t="s">
        <v>248</v>
      </c>
      <c r="E145" s="152" t="s">
        <v>398</v>
      </c>
      <c r="F145" s="222" t="s">
        <v>399</v>
      </c>
      <c r="G145" s="222"/>
      <c r="H145" s="222"/>
      <c r="I145" s="222"/>
      <c r="J145" s="153" t="s">
        <v>400</v>
      </c>
      <c r="K145" s="154">
        <v>8</v>
      </c>
      <c r="L145" s="221">
        <v>1360</v>
      </c>
      <c r="M145" s="221"/>
      <c r="N145" s="221">
        <f t="shared" si="20"/>
        <v>10880</v>
      </c>
      <c r="O145" s="221"/>
      <c r="P145" s="221"/>
      <c r="Q145" s="221"/>
      <c r="R145" s="33"/>
      <c r="T145" s="147" t="s">
        <v>20</v>
      </c>
      <c r="U145" s="40" t="s">
        <v>38</v>
      </c>
      <c r="V145" s="148">
        <v>0</v>
      </c>
      <c r="W145" s="148">
        <f t="shared" si="21"/>
        <v>0</v>
      </c>
      <c r="X145" s="148">
        <v>0</v>
      </c>
      <c r="Y145" s="148">
        <f t="shared" si="22"/>
        <v>0</v>
      </c>
      <c r="Z145" s="148">
        <v>0</v>
      </c>
      <c r="AA145" s="149">
        <f t="shared" si="23"/>
        <v>0</v>
      </c>
      <c r="AR145" s="18" t="s">
        <v>124</v>
      </c>
      <c r="AT145" s="18" t="s">
        <v>248</v>
      </c>
      <c r="AU145" s="18" t="s">
        <v>80</v>
      </c>
      <c r="AY145" s="18" t="s">
        <v>125</v>
      </c>
      <c r="BE145" s="150">
        <f t="shared" si="24"/>
        <v>10880</v>
      </c>
      <c r="BF145" s="150">
        <f t="shared" si="25"/>
        <v>0</v>
      </c>
      <c r="BG145" s="150">
        <f t="shared" si="26"/>
        <v>0</v>
      </c>
      <c r="BH145" s="150">
        <f t="shared" si="27"/>
        <v>0</v>
      </c>
      <c r="BI145" s="150">
        <f t="shared" si="28"/>
        <v>0</v>
      </c>
      <c r="BJ145" s="18" t="s">
        <v>80</v>
      </c>
      <c r="BK145" s="150">
        <f t="shared" si="29"/>
        <v>10880</v>
      </c>
      <c r="BL145" s="18" t="s">
        <v>124</v>
      </c>
      <c r="BM145" s="18" t="s">
        <v>214</v>
      </c>
    </row>
    <row r="146" spans="2:65" s="1" customFormat="1" ht="38.25" customHeight="1">
      <c r="B146" s="31"/>
      <c r="C146" s="151" t="s">
        <v>167</v>
      </c>
      <c r="D146" s="151" t="s">
        <v>248</v>
      </c>
      <c r="E146" s="152" t="s">
        <v>401</v>
      </c>
      <c r="F146" s="222" t="s">
        <v>402</v>
      </c>
      <c r="G146" s="222"/>
      <c r="H146" s="222"/>
      <c r="I146" s="222"/>
      <c r="J146" s="153" t="s">
        <v>276</v>
      </c>
      <c r="K146" s="154">
        <v>25</v>
      </c>
      <c r="L146" s="221">
        <v>1200</v>
      </c>
      <c r="M146" s="221"/>
      <c r="N146" s="221">
        <f t="shared" si="20"/>
        <v>30000</v>
      </c>
      <c r="O146" s="221"/>
      <c r="P146" s="221"/>
      <c r="Q146" s="221"/>
      <c r="R146" s="33"/>
      <c r="T146" s="147" t="s">
        <v>20</v>
      </c>
      <c r="U146" s="40" t="s">
        <v>38</v>
      </c>
      <c r="V146" s="148">
        <v>0</v>
      </c>
      <c r="W146" s="148">
        <f t="shared" si="21"/>
        <v>0</v>
      </c>
      <c r="X146" s="148">
        <v>0</v>
      </c>
      <c r="Y146" s="148">
        <f t="shared" si="22"/>
        <v>0</v>
      </c>
      <c r="Z146" s="148">
        <v>0</v>
      </c>
      <c r="AA146" s="149">
        <f t="shared" si="23"/>
        <v>0</v>
      </c>
      <c r="AR146" s="18" t="s">
        <v>124</v>
      </c>
      <c r="AT146" s="18" t="s">
        <v>248</v>
      </c>
      <c r="AU146" s="18" t="s">
        <v>80</v>
      </c>
      <c r="AY146" s="18" t="s">
        <v>125</v>
      </c>
      <c r="BE146" s="150">
        <f t="shared" si="24"/>
        <v>30000</v>
      </c>
      <c r="BF146" s="150">
        <f t="shared" si="25"/>
        <v>0</v>
      </c>
      <c r="BG146" s="150">
        <f t="shared" si="26"/>
        <v>0</v>
      </c>
      <c r="BH146" s="150">
        <f t="shared" si="27"/>
        <v>0</v>
      </c>
      <c r="BI146" s="150">
        <f t="shared" si="28"/>
        <v>0</v>
      </c>
      <c r="BJ146" s="18" t="s">
        <v>80</v>
      </c>
      <c r="BK146" s="150">
        <f t="shared" si="29"/>
        <v>30000</v>
      </c>
      <c r="BL146" s="18" t="s">
        <v>124</v>
      </c>
      <c r="BM146" s="18" t="s">
        <v>218</v>
      </c>
    </row>
    <row r="147" spans="2:65" s="1" customFormat="1" ht="25.5" customHeight="1">
      <c r="B147" s="31"/>
      <c r="C147" s="151" t="s">
        <v>208</v>
      </c>
      <c r="D147" s="151" t="s">
        <v>248</v>
      </c>
      <c r="E147" s="152" t="s">
        <v>403</v>
      </c>
      <c r="F147" s="222" t="s">
        <v>404</v>
      </c>
      <c r="G147" s="222"/>
      <c r="H147" s="222"/>
      <c r="I147" s="222"/>
      <c r="J147" s="153" t="s">
        <v>405</v>
      </c>
      <c r="K147" s="154">
        <v>1</v>
      </c>
      <c r="L147" s="221">
        <v>12000</v>
      </c>
      <c r="M147" s="221"/>
      <c r="N147" s="221">
        <f t="shared" si="20"/>
        <v>12000</v>
      </c>
      <c r="O147" s="221"/>
      <c r="P147" s="221"/>
      <c r="Q147" s="221"/>
      <c r="R147" s="33"/>
      <c r="T147" s="147" t="s">
        <v>20</v>
      </c>
      <c r="U147" s="40" t="s">
        <v>38</v>
      </c>
      <c r="V147" s="148">
        <v>0</v>
      </c>
      <c r="W147" s="148">
        <f t="shared" si="21"/>
        <v>0</v>
      </c>
      <c r="X147" s="148">
        <v>0</v>
      </c>
      <c r="Y147" s="148">
        <f t="shared" si="22"/>
        <v>0</v>
      </c>
      <c r="Z147" s="148">
        <v>0</v>
      </c>
      <c r="AA147" s="149">
        <f t="shared" si="23"/>
        <v>0</v>
      </c>
      <c r="AR147" s="18" t="s">
        <v>124</v>
      </c>
      <c r="AT147" s="18" t="s">
        <v>248</v>
      </c>
      <c r="AU147" s="18" t="s">
        <v>80</v>
      </c>
      <c r="AY147" s="18" t="s">
        <v>125</v>
      </c>
      <c r="BE147" s="150">
        <f t="shared" si="24"/>
        <v>12000</v>
      </c>
      <c r="BF147" s="150">
        <f t="shared" si="25"/>
        <v>0</v>
      </c>
      <c r="BG147" s="150">
        <f t="shared" si="26"/>
        <v>0</v>
      </c>
      <c r="BH147" s="150">
        <f t="shared" si="27"/>
        <v>0</v>
      </c>
      <c r="BI147" s="150">
        <f t="shared" si="28"/>
        <v>0</v>
      </c>
      <c r="BJ147" s="18" t="s">
        <v>80</v>
      </c>
      <c r="BK147" s="150">
        <f t="shared" si="29"/>
        <v>12000</v>
      </c>
      <c r="BL147" s="18" t="s">
        <v>124</v>
      </c>
      <c r="BM147" s="18" t="s">
        <v>221</v>
      </c>
    </row>
    <row r="148" spans="2:65" s="1" customFormat="1" ht="51" customHeight="1">
      <c r="B148" s="31"/>
      <c r="C148" s="151" t="s">
        <v>171</v>
      </c>
      <c r="D148" s="151" t="s">
        <v>248</v>
      </c>
      <c r="E148" s="152" t="s">
        <v>406</v>
      </c>
      <c r="F148" s="222" t="s">
        <v>407</v>
      </c>
      <c r="G148" s="222"/>
      <c r="H148" s="222"/>
      <c r="I148" s="222"/>
      <c r="J148" s="153" t="s">
        <v>129</v>
      </c>
      <c r="K148" s="154">
        <v>1</v>
      </c>
      <c r="L148" s="221">
        <v>20000</v>
      </c>
      <c r="M148" s="221"/>
      <c r="N148" s="221">
        <f t="shared" si="20"/>
        <v>20000</v>
      </c>
      <c r="O148" s="221"/>
      <c r="P148" s="221"/>
      <c r="Q148" s="221"/>
      <c r="R148" s="33"/>
      <c r="T148" s="147" t="s">
        <v>20</v>
      </c>
      <c r="U148" s="40" t="s">
        <v>38</v>
      </c>
      <c r="V148" s="148">
        <v>0</v>
      </c>
      <c r="W148" s="148">
        <f t="shared" si="21"/>
        <v>0</v>
      </c>
      <c r="X148" s="148">
        <v>0</v>
      </c>
      <c r="Y148" s="148">
        <f t="shared" si="22"/>
        <v>0</v>
      </c>
      <c r="Z148" s="148">
        <v>0</v>
      </c>
      <c r="AA148" s="149">
        <f t="shared" si="23"/>
        <v>0</v>
      </c>
      <c r="AR148" s="18" t="s">
        <v>124</v>
      </c>
      <c r="AT148" s="18" t="s">
        <v>248</v>
      </c>
      <c r="AU148" s="18" t="s">
        <v>80</v>
      </c>
      <c r="AY148" s="18" t="s">
        <v>125</v>
      </c>
      <c r="BE148" s="150">
        <f t="shared" si="24"/>
        <v>20000</v>
      </c>
      <c r="BF148" s="150">
        <f t="shared" si="25"/>
        <v>0</v>
      </c>
      <c r="BG148" s="150">
        <f t="shared" si="26"/>
        <v>0</v>
      </c>
      <c r="BH148" s="150">
        <f t="shared" si="27"/>
        <v>0</v>
      </c>
      <c r="BI148" s="150">
        <f t="shared" si="28"/>
        <v>0</v>
      </c>
      <c r="BJ148" s="18" t="s">
        <v>80</v>
      </c>
      <c r="BK148" s="150">
        <f t="shared" si="29"/>
        <v>20000</v>
      </c>
      <c r="BL148" s="18" t="s">
        <v>124</v>
      </c>
      <c r="BM148" s="18" t="s">
        <v>225</v>
      </c>
    </row>
    <row r="149" spans="2:65" s="1" customFormat="1" ht="25.5" customHeight="1">
      <c r="B149" s="31"/>
      <c r="C149" s="151" t="s">
        <v>215</v>
      </c>
      <c r="D149" s="151" t="s">
        <v>248</v>
      </c>
      <c r="E149" s="152" t="s">
        <v>408</v>
      </c>
      <c r="F149" s="222" t="s">
        <v>409</v>
      </c>
      <c r="G149" s="222"/>
      <c r="H149" s="222"/>
      <c r="I149" s="222"/>
      <c r="J149" s="153" t="s">
        <v>129</v>
      </c>
      <c r="K149" s="154">
        <v>1</v>
      </c>
      <c r="L149" s="221">
        <v>12000</v>
      </c>
      <c r="M149" s="221"/>
      <c r="N149" s="221">
        <f t="shared" si="20"/>
        <v>12000</v>
      </c>
      <c r="O149" s="221"/>
      <c r="P149" s="221"/>
      <c r="Q149" s="221"/>
      <c r="R149" s="33"/>
      <c r="T149" s="147" t="s">
        <v>20</v>
      </c>
      <c r="U149" s="40" t="s">
        <v>38</v>
      </c>
      <c r="V149" s="148">
        <v>0</v>
      </c>
      <c r="W149" s="148">
        <f t="shared" si="21"/>
        <v>0</v>
      </c>
      <c r="X149" s="148">
        <v>0</v>
      </c>
      <c r="Y149" s="148">
        <f t="shared" si="22"/>
        <v>0</v>
      </c>
      <c r="Z149" s="148">
        <v>0</v>
      </c>
      <c r="AA149" s="149">
        <f t="shared" si="23"/>
        <v>0</v>
      </c>
      <c r="AR149" s="18" t="s">
        <v>124</v>
      </c>
      <c r="AT149" s="18" t="s">
        <v>248</v>
      </c>
      <c r="AU149" s="18" t="s">
        <v>80</v>
      </c>
      <c r="AY149" s="18" t="s">
        <v>125</v>
      </c>
      <c r="BE149" s="150">
        <f t="shared" si="24"/>
        <v>12000</v>
      </c>
      <c r="BF149" s="150">
        <f t="shared" si="25"/>
        <v>0</v>
      </c>
      <c r="BG149" s="150">
        <f t="shared" si="26"/>
        <v>0</v>
      </c>
      <c r="BH149" s="150">
        <f t="shared" si="27"/>
        <v>0</v>
      </c>
      <c r="BI149" s="150">
        <f t="shared" si="28"/>
        <v>0</v>
      </c>
      <c r="BJ149" s="18" t="s">
        <v>80</v>
      </c>
      <c r="BK149" s="150">
        <f t="shared" si="29"/>
        <v>12000</v>
      </c>
      <c r="BL149" s="18" t="s">
        <v>124</v>
      </c>
      <c r="BM149" s="18" t="s">
        <v>228</v>
      </c>
    </row>
    <row r="150" spans="2:65" s="1" customFormat="1" ht="38.25" customHeight="1">
      <c r="B150" s="31"/>
      <c r="C150" s="151" t="s">
        <v>174</v>
      </c>
      <c r="D150" s="151" t="s">
        <v>248</v>
      </c>
      <c r="E150" s="152" t="s">
        <v>410</v>
      </c>
      <c r="F150" s="222" t="s">
        <v>411</v>
      </c>
      <c r="G150" s="222"/>
      <c r="H150" s="222"/>
      <c r="I150" s="222"/>
      <c r="J150" s="153" t="s">
        <v>412</v>
      </c>
      <c r="K150" s="154">
        <v>1</v>
      </c>
      <c r="L150" s="221">
        <v>15000</v>
      </c>
      <c r="M150" s="221"/>
      <c r="N150" s="221">
        <f t="shared" si="20"/>
        <v>15000</v>
      </c>
      <c r="O150" s="221"/>
      <c r="P150" s="221"/>
      <c r="Q150" s="221"/>
      <c r="R150" s="33"/>
      <c r="T150" s="147" t="s">
        <v>20</v>
      </c>
      <c r="U150" s="155" t="s">
        <v>38</v>
      </c>
      <c r="V150" s="156">
        <v>0</v>
      </c>
      <c r="W150" s="156">
        <f t="shared" si="21"/>
        <v>0</v>
      </c>
      <c r="X150" s="156">
        <v>0</v>
      </c>
      <c r="Y150" s="156">
        <f t="shared" si="22"/>
        <v>0</v>
      </c>
      <c r="Z150" s="156">
        <v>0</v>
      </c>
      <c r="AA150" s="157">
        <f t="shared" si="23"/>
        <v>0</v>
      </c>
      <c r="AR150" s="18" t="s">
        <v>124</v>
      </c>
      <c r="AT150" s="18" t="s">
        <v>248</v>
      </c>
      <c r="AU150" s="18" t="s">
        <v>80</v>
      </c>
      <c r="AY150" s="18" t="s">
        <v>125</v>
      </c>
      <c r="BE150" s="150">
        <f t="shared" si="24"/>
        <v>15000</v>
      </c>
      <c r="BF150" s="150">
        <f t="shared" si="25"/>
        <v>0</v>
      </c>
      <c r="BG150" s="150">
        <f t="shared" si="26"/>
        <v>0</v>
      </c>
      <c r="BH150" s="150">
        <f t="shared" si="27"/>
        <v>0</v>
      </c>
      <c r="BI150" s="150">
        <f t="shared" si="28"/>
        <v>0</v>
      </c>
      <c r="BJ150" s="18" t="s">
        <v>80</v>
      </c>
      <c r="BK150" s="150">
        <f t="shared" si="29"/>
        <v>15000</v>
      </c>
      <c r="BL150" s="18" t="s">
        <v>124</v>
      </c>
      <c r="BM150" s="18" t="s">
        <v>232</v>
      </c>
    </row>
    <row r="151" spans="2:65" s="1" customFormat="1" ht="6.95" customHeight="1"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7"/>
    </row>
  </sheetData>
  <sheetProtection algorithmName="SHA-512" hashValue="IV4bqCYTglTpebL1uqkS87QEPUpZQN0KP0azE/xPRDiyOplARMLYcqW6RzIqmORy+yEdYLVWfL1vItcwG6cjGg==" saltValue="kJ1uJvhxIWg6OglOIKtUG0ymXX+TC5OImbGLB3mOfA2Sk5hJm2V2VuuPaTbY7aEXX28Os82Kg7RLVHsuD5Rh+A==" spinCount="10" sheet="1" objects="1" scenarios="1" formatColumns="0" formatRows="0"/>
  <mergeCells count="154">
    <mergeCell ref="N141:Q141"/>
    <mergeCell ref="H1:K1"/>
    <mergeCell ref="S2:AC2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2:I122"/>
    <mergeCell ref="L122:M122"/>
    <mergeCell ref="N122:Q122"/>
    <mergeCell ref="F124:I124"/>
    <mergeCell ref="L124:M124"/>
    <mergeCell ref="N124:Q124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N114:Q114"/>
    <mergeCell ref="N115:Q115"/>
    <mergeCell ref="N116:Q116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PZS v km 35,755 - 01...</vt:lpstr>
      <vt:lpstr>02 - PZS v km 36,647 - 02...</vt:lpstr>
      <vt:lpstr>03 - Zemní práce a k - 03...</vt:lpstr>
      <vt:lpstr>'01 - PZS v km 35,755 - 01...'!Názvy_tisku</vt:lpstr>
      <vt:lpstr>'02 - PZS v km 36,647 - 02...'!Názvy_tisku</vt:lpstr>
      <vt:lpstr>'03 - Zemní práce a k - 03...'!Názvy_tisku</vt:lpstr>
      <vt:lpstr>'Rekapitulace stavby'!Názvy_tisku</vt:lpstr>
      <vt:lpstr>'01 - PZS v km 35,755 - 01...'!Oblast_tisku</vt:lpstr>
      <vt:lpstr>'02 - PZS v km 36,647 - 02...'!Oblast_tisku</vt:lpstr>
      <vt:lpstr>'03 - Zemní práce a k - 03...'!Oblast_tisku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Komzák Roman, Bc.</cp:lastModifiedBy>
  <dcterms:created xsi:type="dcterms:W3CDTF">2018-04-20T10:33:58Z</dcterms:created>
  <dcterms:modified xsi:type="dcterms:W3CDTF">2018-04-20T10:43:00Z</dcterms:modified>
</cp:coreProperties>
</file>